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lockStructure="1"/>
  <bookViews>
    <workbookView xWindow="240" yWindow="105" windowWidth="14805" windowHeight="8010"/>
  </bookViews>
  <sheets>
    <sheet name="Introducción" sheetId="10" r:id="rId1"/>
    <sheet name="CC Exterior" sheetId="20" r:id="rId2"/>
    <sheet name="Listas desplegables" sheetId="21" state="hidden" r:id="rId3"/>
    <sheet name="LCC Datos Base" sheetId="14" r:id="rId4"/>
    <sheet name="LCC Datos Específicos" sheetId="15" r:id="rId5"/>
    <sheet name="LCC Resultados y Comparación" sheetId="16" r:id="rId6"/>
    <sheet name="Cálculos Nueva Instalación" sheetId="19" state="hidden" r:id="rId7"/>
  </sheets>
  <definedNames>
    <definedName name="Area_de_estacionamiento_parking_y_otros" localSheetId="2">'Listas desplegables'!$B$39:$B$50</definedName>
    <definedName name="Area_de_estacionamiento_parking_y_otros">#REF!</definedName>
    <definedName name="Arte" localSheetId="2">'Listas desplegables'!$B$4:$B$6</definedName>
    <definedName name="Arte">#REF!</definedName>
    <definedName name="Colegio" localSheetId="2">'Listas desplegables'!$B$29:$B$33</definedName>
    <definedName name="Colegio">#REF!</definedName>
    <definedName name="Comercio" localSheetId="2">'Listas desplegables'!$B$25:$B$27</definedName>
    <definedName name="Comercio">#REF!</definedName>
    <definedName name="Deporte" localSheetId="2">'Listas desplegables'!$B$35:$B$37</definedName>
    <definedName name="Deporte">#REF!</definedName>
    <definedName name="ErsetzungAnbieter1Lebensdauer">#REF!</definedName>
    <definedName name="ErsetzungAnbieter2Lebensdauer">#REF!</definedName>
    <definedName name="ErsetzungAnbieter3Lebensdauer">#REF!</definedName>
    <definedName name="ErsetzungAnbieterAltLebensdauer">#REF!</definedName>
    <definedName name="ErsetzungAnzahl">#REF!</definedName>
    <definedName name="ErsetzungBetriebszeitAlt">#REF!</definedName>
    <definedName name="ErsetzungBetriebszeitAnbieter1">#REF!</definedName>
    <definedName name="ErsetzungBetriebszeitAnbieter2">#REF!</definedName>
    <definedName name="ErsetzungBetriebszeitAnbieter3">#REF!</definedName>
    <definedName name="ErsetzungEntsorgungskostenAnbieter1">#REF!</definedName>
    <definedName name="ErsetzungEntsorgungskostenAnbieter2">#REF!</definedName>
    <definedName name="ErsetzungEntsorgungskostenAnbieter3">#REF!</definedName>
    <definedName name="ErsetzungEntsorgungskostenAnbieterAlt">#REF!</definedName>
    <definedName name="ErsetzungErsetzungsplan">#REF!</definedName>
    <definedName name="ErsetzungErsetzungZeitpunktAnbieter1">#REF!</definedName>
    <definedName name="ErsetzungErsetzungZeitpunktAnbieter2">#REF!</definedName>
    <definedName name="ErsetzungErsetzungZeitpunktAnbieter3">#REF!</definedName>
    <definedName name="ErsetzungErsetzungZeitpunktAnbieterAlt">#REF!</definedName>
    <definedName name="ErsetzungInstallationAnbieter1">#REF!</definedName>
    <definedName name="ErsetzungInstallationAnbieter2">#REF!</definedName>
    <definedName name="ErsetzungInstallationAnbieter3">#REF!</definedName>
    <definedName name="ErsetzungInstallationsdauerAnbieter1">#REF!</definedName>
    <definedName name="ErsetzungInstallationsdauerAnbieter2">#REF!</definedName>
    <definedName name="ErsetzungInstallationsdauerAnbieter3">#REF!</definedName>
    <definedName name="ErsetzungInstallationsdauerAnbieterAlt">#REF!</definedName>
    <definedName name="ErsetzungLeistungAlt">#REF!</definedName>
    <definedName name="ErsetzungLeistungAnbieter1">#REF!</definedName>
    <definedName name="ErsetzungLeistungAnbieter2">#REF!</definedName>
    <definedName name="ErsetzungLeistungAnbieter3">#REF!</definedName>
    <definedName name="ErsetzungPlatzmiete">#REF!</definedName>
    <definedName name="ErsetzungPreisAlt">#REF!</definedName>
    <definedName name="ErsetzungPreisAnbieter1">#REF!</definedName>
    <definedName name="ErsetzungPreisAnbieter2">#REF!</definedName>
    <definedName name="ErsetzungPreisAnbieter3">#REF!</definedName>
    <definedName name="ErsetzungPreisLeuchtmittelAlt">#REF!</definedName>
    <definedName name="ErsetzungRecyclingwertAnbieter1">#REF!</definedName>
    <definedName name="ErsetzungRecyclingwertAnbieter2">#REF!</definedName>
    <definedName name="ErsetzungRecyclingwertAnbieter3">#REF!</definedName>
    <definedName name="ErsetzungRecyclingwertAnbieterAlt">#REF!</definedName>
    <definedName name="ErsetzungReinigungsDauerAnbieter1">#REF!</definedName>
    <definedName name="ErsetzungReinigungsDauerAnbieter2">#REF!</definedName>
    <definedName name="ErsetzungReinigungsDauerAnbieter3">#REF!</definedName>
    <definedName name="ErsetzungReinigungsDauerAnbieterAlt">#REF!</definedName>
    <definedName name="ErsetzungReinigungsintervallAnbieter1">#REF!</definedName>
    <definedName name="ErsetzungReinigungsintervallAnbieter2">#REF!</definedName>
    <definedName name="ErsetzungReinigungsintervallAnbieter3">#REF!</definedName>
    <definedName name="ErsetzungReinigungsintervallAnbieterAlt">#REF!</definedName>
    <definedName name="ErsetzungReparaturDauerAnbieter1">#REF!</definedName>
    <definedName name="ErsetzungReparaturDauerAnbieter2">#REF!</definedName>
    <definedName name="ErsetzungReparaturDauerAnbieter3">#REF!</definedName>
    <definedName name="ErsetzungReparaturDauerAnbieterAlt">#REF!</definedName>
    <definedName name="ErsetzungsBetriebslebensdauerAlt">#REF!</definedName>
    <definedName name="ErsetzungsBetriebslebensdauerAnbieter1">#REF!</definedName>
    <definedName name="ErsetzungsBetriebslebensdauerAnbieter2">#REF!</definedName>
    <definedName name="ErsetzungsBetriebslebensdauerAnbieter3">#REF!</definedName>
    <definedName name="ErsetzungSigmafaktor">#REF!</definedName>
    <definedName name="ErsetzungUngeplantAnbieter1">#REF!</definedName>
    <definedName name="ErsetzungUngeplantAnbieter2">#REF!</definedName>
    <definedName name="ErsetzungUngeplantAnbieter3">#REF!</definedName>
    <definedName name="ErsetzungUngeplantAnbieterAlt">#REF!</definedName>
    <definedName name="ErsetzungWartungAlt">#REF!</definedName>
    <definedName name="ErsetzungWartungAnbieter1">#REF!</definedName>
    <definedName name="ErsetzungWartungAnbieter2">#REF!</definedName>
    <definedName name="ErsetzungWartungAnbieter3">#REF!</definedName>
    <definedName name="Hospital" localSheetId="2">'Listas desplegables'!$B$8:$B$10</definedName>
    <definedName name="Hospital">#REF!</definedName>
    <definedName name="Hotel" localSheetId="2">'Listas desplegables'!$B$12:$B$13</definedName>
    <definedName name="Hotel">#REF!</definedName>
    <definedName name="Kaufpreisänderung">'LCC Datos Base'!$E$18</definedName>
    <definedName name="NeuAnbieter1Lebensdauer">'LCC Datos Específicos'!$F$13</definedName>
    <definedName name="NeuAnbieter2Lebensdauer">'LCC Datos Específicos'!$G$13</definedName>
    <definedName name="NeuAnbieter3Lebensdauer">'LCC Datos Específicos'!$H$13</definedName>
    <definedName name="NeuBetriebslebensdauerAnbieter1">'LCC Datos Específicos'!#REF!</definedName>
    <definedName name="NeuBetriebslebensdauerAnbieter2">'LCC Datos Específicos'!#REF!</definedName>
    <definedName name="NeuBetriebslebensdauerAnbieter3">'LCC Datos Específicos'!#REF!</definedName>
    <definedName name="NeuBetriebszeitJahrAnbieter1">'LCC Datos Específicos'!$F$20</definedName>
    <definedName name="NeuBetriebszeitJahrAnbieter2">'LCC Datos Específicos'!$G$20</definedName>
    <definedName name="NeuBetriebszeitJahrAnbieter3">'LCC Datos Específicos'!$H$20</definedName>
    <definedName name="NeuEntsorgungskostenAnbieter1">'LCC Datos Específicos'!$F$29</definedName>
    <definedName name="NeuEntsorgungskostenAnbieter2">'LCC Datos Específicos'!$G$29</definedName>
    <definedName name="NeuEntsorgungskostenAnbieter3">'LCC Datos Específicos'!$H$29</definedName>
    <definedName name="NeuErsetzungsplan">'LCC Datos Específicos'!$E$33</definedName>
    <definedName name="NeuErsetzungZeitpunktAnbieter1">'LCC Datos Específicos'!$F$23</definedName>
    <definedName name="NeuErsetzungZeitpunktAnbieter2">'LCC Datos Específicos'!$G$23</definedName>
    <definedName name="NeuErsetzungZeitpunktAnbieter3">'LCC Datos Específicos'!$H$23</definedName>
    <definedName name="NeuInstallationsdauerAnbieter1">'LCC Datos Específicos'!$F$25</definedName>
    <definedName name="NeuInstallationsdauerAnbieter2">'LCC Datos Específicos'!$G$25</definedName>
    <definedName name="NeuInstallationsdauerAnbieter3">'LCC Datos Específicos'!$H$25</definedName>
    <definedName name="NeuInstallationskostenAnbieter1">'LCC Datos Específicos'!#REF!</definedName>
    <definedName name="NeuInstallationskostenAnbieter2">'LCC Datos Específicos'!#REF!</definedName>
    <definedName name="NeuInstallationskostenAnbieter3">'LCC Datos Específicos'!#REF!</definedName>
    <definedName name="NeuLebensdauerAnbieter1">'LCC Datos Específicos'!#REF!</definedName>
    <definedName name="NeuLebensdauerAnbieter2">'LCC Datos Específicos'!#REF!</definedName>
    <definedName name="NeuLebensdauerAnbieter3">'LCC Datos Específicos'!#REF!</definedName>
    <definedName name="NeuLeistungAnbieter1">'LCC Datos Específicos'!$F$16</definedName>
    <definedName name="NeuLeistungAnbieter2">'LCC Datos Específicos'!$G$16</definedName>
    <definedName name="NeuLeistungAnbieter3">'LCC Datos Específicos'!$H$16</definedName>
    <definedName name="NeuPlatzmieteAnbieter1">'LCC Datos Específicos'!$F$31</definedName>
    <definedName name="NeuPlatzmieteAnbieter2">'LCC Datos Específicos'!$G$31</definedName>
    <definedName name="NeuPlatzmieteAnbieter3">'LCC Datos Específicos'!$H$31</definedName>
    <definedName name="NeuPreisAnbieter1">'LCC Datos Específicos'!$F$12</definedName>
    <definedName name="NeuPreisAnbieter2">'LCC Datos Específicos'!$G$12</definedName>
    <definedName name="NeuPreisAnbieter3">'LCC Datos Específicos'!$H$12</definedName>
    <definedName name="NeuRecyclingwertAnbieter1">'LCC Datos Específicos'!$F$30</definedName>
    <definedName name="NeuRecyclingwertAnbieter2">'LCC Datos Específicos'!$G$30</definedName>
    <definedName name="NeuRecyclingwertAnbieter3">'LCC Datos Específicos'!$H$30</definedName>
    <definedName name="NeuReinigungsDauerAnbieter1">'LCC Datos Específicos'!$F$27</definedName>
    <definedName name="NeuReinigungsDauerAnbieter2">'LCC Datos Específicos'!$G$27</definedName>
    <definedName name="NeuReinigungsDauerAnbieter3">'LCC Datos Específicos'!$H$27</definedName>
    <definedName name="NeuReinigungsintervallAnbieter1">'LCC Datos Específicos'!$F$26</definedName>
    <definedName name="NeuReinigungsintervallAnbieter2">'LCC Datos Específicos'!$G$26</definedName>
    <definedName name="NeuReinigungsintervallAnbieter3">'LCC Datos Específicos'!$H$26</definedName>
    <definedName name="NeuReparaturDauerAnbieter1">'LCC Datos Específicos'!$F$28</definedName>
    <definedName name="NeuReparaturDauerAnbieter2">'LCC Datos Específicos'!$G$28</definedName>
    <definedName name="NeuReparaturDauerAnbieter3">'LCC Datos Específicos'!$H$28</definedName>
    <definedName name="NeuSigmafaktor">'Cálculos Nueva Instalación'!$D$180</definedName>
    <definedName name="NeuUngeplantAnbieter1">'LCC Datos Específicos'!$F$24</definedName>
    <definedName name="NeuUngeplantAnbieter2">'LCC Datos Específicos'!$G$24</definedName>
    <definedName name="NeuUngeplantAnbieter3">'LCC Datos Específicos'!$H$24</definedName>
    <definedName name="NeuWartungskostenJahrAnbieter1">'LCC Datos Específicos'!#REF!</definedName>
    <definedName name="NeuWartungskostenJahrAnbieter2">'LCC Datos Específicos'!#REF!</definedName>
    <definedName name="NeuWartungskostenJahrAnbieter3">'LCC Datos Específicos'!#REF!</definedName>
    <definedName name="Oficina" localSheetId="2">'Listas desplegables'!$B$15:$B$18</definedName>
    <definedName name="Oficina">#REF!</definedName>
    <definedName name="PersonalkostenÄnderung">'LCC Datos Base'!$E$21</definedName>
    <definedName name="PersonalkostenInstallation">'LCC Datos Base'!$E$10</definedName>
    <definedName name="PersonalkostenReinigung">'LCC Datos Base'!$E$12</definedName>
    <definedName name="PersonalkostenWartungErsetzung">'LCC Datos Base'!$E$11</definedName>
    <definedName name="Restaurante" localSheetId="2">'Listas desplegables'!$B$20:$B$23</definedName>
    <definedName name="Restaurante">#REF!</definedName>
    <definedName name="Strompreis0">'LCC Datos Base'!$E$9</definedName>
    <definedName name="Strompreisänderung">'LCC Datos Base'!$E$19</definedName>
    <definedName name="Wartungskostenänderung">'LCC Datos Base'!$E$20</definedName>
  </definedNames>
  <calcPr calcId="152511" concurrentCalc="0"/>
</workbook>
</file>

<file path=xl/calcChain.xml><?xml version="1.0" encoding="utf-8"?>
<calcChain xmlns="http://schemas.openxmlformats.org/spreadsheetml/2006/main">
  <c r="E44" i="20" l="1"/>
  <c r="F44" i="20"/>
  <c r="D44" i="20"/>
  <c r="D47" i="20"/>
  <c r="D49" i="20"/>
  <c r="F10" i="19"/>
  <c r="F12" i="15"/>
  <c r="F8" i="19"/>
  <c r="F9" i="19"/>
  <c r="F17" i="15"/>
  <c r="F18" i="15"/>
  <c r="F19" i="15"/>
  <c r="F20" i="15"/>
  <c r="F16" i="15"/>
  <c r="E9" i="14"/>
  <c r="F34" i="19"/>
  <c r="F35" i="19"/>
  <c r="E10" i="19"/>
  <c r="E32" i="19"/>
  <c r="F32" i="19"/>
  <c r="F36" i="19"/>
  <c r="F13" i="15"/>
  <c r="H33" i="15"/>
  <c r="F23" i="15"/>
  <c r="D180" i="19"/>
  <c r="F11" i="19"/>
  <c r="F12" i="19"/>
  <c r="F31" i="19"/>
  <c r="F38" i="19"/>
  <c r="F40" i="19"/>
  <c r="F39" i="19"/>
  <c r="F41" i="19"/>
  <c r="F42" i="19"/>
  <c r="F43" i="19"/>
  <c r="F44" i="19"/>
  <c r="F24" i="15"/>
  <c r="F46" i="19"/>
  <c r="F48" i="19"/>
  <c r="F47" i="19"/>
  <c r="F50" i="19"/>
  <c r="F29" i="16"/>
  <c r="F46" i="20"/>
  <c r="F48" i="20"/>
  <c r="E54" i="20"/>
  <c r="F54" i="20"/>
  <c r="D54" i="20"/>
  <c r="E53" i="20"/>
  <c r="F53" i="20"/>
  <c r="D53" i="20"/>
  <c r="E52" i="20"/>
  <c r="F52" i="20"/>
  <c r="D52" i="20"/>
  <c r="E51" i="20"/>
  <c r="F51" i="20"/>
  <c r="D51" i="20"/>
  <c r="E50" i="20"/>
  <c r="F50" i="20"/>
  <c r="D50" i="20"/>
  <c r="E47" i="20"/>
  <c r="E46" i="20"/>
  <c r="E49" i="20"/>
  <c r="F47" i="20"/>
  <c r="F49" i="20"/>
  <c r="D46" i="20"/>
  <c r="E48" i="20"/>
  <c r="D48" i="20"/>
  <c r="E43" i="20"/>
  <c r="F43" i="20"/>
  <c r="D43" i="20"/>
  <c r="E45" i="20"/>
  <c r="F45" i="20"/>
  <c r="D45" i="20"/>
  <c r="E59" i="20"/>
  <c r="F59" i="20"/>
  <c r="D59" i="20"/>
  <c r="G24" i="15"/>
  <c r="H24" i="15"/>
  <c r="N11" i="20"/>
  <c r="G18" i="15"/>
  <c r="H18" i="15"/>
  <c r="G19" i="15"/>
  <c r="H19" i="15"/>
  <c r="G17" i="15"/>
  <c r="H17" i="15"/>
  <c r="L11" i="20"/>
  <c r="G16" i="15"/>
  <c r="H16" i="15"/>
  <c r="G13" i="15"/>
  <c r="H13" i="15"/>
  <c r="G12" i="15"/>
  <c r="H12" i="15"/>
  <c r="J24" i="21"/>
  <c r="I24" i="21"/>
  <c r="N21" i="20"/>
  <c r="M21" i="20"/>
  <c r="L21" i="20"/>
  <c r="F58" i="20"/>
  <c r="N20" i="20"/>
  <c r="E58" i="20"/>
  <c r="M20" i="20"/>
  <c r="D58" i="20"/>
  <c r="L20" i="20"/>
  <c r="F57" i="20"/>
  <c r="N19" i="20"/>
  <c r="E57" i="20"/>
  <c r="M19" i="20"/>
  <c r="D57" i="20"/>
  <c r="L19" i="20"/>
  <c r="F56" i="20"/>
  <c r="N18" i="20"/>
  <c r="E56" i="20"/>
  <c r="M18" i="20"/>
  <c r="D56" i="20"/>
  <c r="L18" i="20"/>
  <c r="F55" i="20"/>
  <c r="N17" i="20"/>
  <c r="E55" i="20"/>
  <c r="M17" i="20"/>
  <c r="D55" i="20"/>
  <c r="L17" i="20"/>
  <c r="N16" i="20"/>
  <c r="M16" i="20"/>
  <c r="L16" i="20"/>
  <c r="N15" i="20"/>
  <c r="M15" i="20"/>
  <c r="L15" i="20"/>
  <c r="N14" i="20"/>
  <c r="L14" i="20"/>
  <c r="N13" i="20"/>
  <c r="M13" i="20"/>
  <c r="L13" i="20"/>
  <c r="N12" i="20"/>
  <c r="M12" i="20"/>
  <c r="L12" i="20"/>
  <c r="N10" i="20"/>
  <c r="L10" i="20"/>
  <c r="L7" i="20"/>
  <c r="N5" i="20"/>
  <c r="M5" i="20"/>
  <c r="L5" i="20"/>
  <c r="M14" i="20"/>
  <c r="N7" i="20"/>
  <c r="M7" i="20"/>
  <c r="N6" i="20"/>
  <c r="M6" i="20"/>
  <c r="L6" i="20"/>
  <c r="M11" i="20"/>
  <c r="F62" i="20"/>
  <c r="D62" i="20"/>
  <c r="M10" i="20"/>
  <c r="E62" i="20"/>
  <c r="E154" i="19"/>
  <c r="AH154" i="19"/>
  <c r="AG154" i="19"/>
  <c r="AF154" i="19"/>
  <c r="AE154" i="19"/>
  <c r="AD154" i="19"/>
  <c r="AC154" i="19"/>
  <c r="AB154" i="19"/>
  <c r="AA154" i="19"/>
  <c r="Z154" i="19"/>
  <c r="Y154" i="19"/>
  <c r="X154" i="19"/>
  <c r="W154" i="19"/>
  <c r="V154" i="19"/>
  <c r="U154" i="19"/>
  <c r="T154" i="19"/>
  <c r="S154" i="19"/>
  <c r="R154" i="19"/>
  <c r="Q154" i="19"/>
  <c r="P154" i="19"/>
  <c r="O154" i="19"/>
  <c r="N154" i="19"/>
  <c r="M154" i="19"/>
  <c r="L154" i="19"/>
  <c r="K154" i="19"/>
  <c r="J154" i="19"/>
  <c r="I154" i="19"/>
  <c r="H154" i="19"/>
  <c r="G154" i="19"/>
  <c r="F154" i="19"/>
  <c r="AH97" i="19"/>
  <c r="AG97" i="19"/>
  <c r="AF97" i="19"/>
  <c r="AE97" i="19"/>
  <c r="AD97" i="19"/>
  <c r="AC97" i="19"/>
  <c r="AB97" i="19"/>
  <c r="AA97" i="19"/>
  <c r="Z97" i="19"/>
  <c r="Y97" i="19"/>
  <c r="X97" i="19"/>
  <c r="W97" i="19"/>
  <c r="V97" i="19"/>
  <c r="U97" i="19"/>
  <c r="T97" i="19"/>
  <c r="S97" i="19"/>
  <c r="R97" i="19"/>
  <c r="Q97" i="19"/>
  <c r="P97" i="19"/>
  <c r="O97" i="19"/>
  <c r="N97" i="19"/>
  <c r="M97" i="19"/>
  <c r="L97" i="19"/>
  <c r="K97" i="19"/>
  <c r="J97" i="19"/>
  <c r="I97" i="19"/>
  <c r="H97" i="19"/>
  <c r="G97" i="19"/>
  <c r="F97" i="19"/>
  <c r="E97" i="19"/>
  <c r="G40" i="19"/>
  <c r="H40" i="19"/>
  <c r="I40" i="19"/>
  <c r="J40" i="19"/>
  <c r="K40" i="19"/>
  <c r="L40" i="19"/>
  <c r="M40" i="19"/>
  <c r="N40" i="19"/>
  <c r="O40" i="19"/>
  <c r="P40" i="19"/>
  <c r="Q40" i="19"/>
  <c r="R40" i="19"/>
  <c r="S40" i="19"/>
  <c r="T40" i="19"/>
  <c r="U40" i="19"/>
  <c r="V40" i="19"/>
  <c r="W40" i="19"/>
  <c r="X40" i="19"/>
  <c r="Y40" i="19"/>
  <c r="Z40" i="19"/>
  <c r="AA40" i="19"/>
  <c r="AB40" i="19"/>
  <c r="AC40" i="19"/>
  <c r="AD40" i="19"/>
  <c r="AE40" i="19"/>
  <c r="AF40" i="19"/>
  <c r="AG40" i="19"/>
  <c r="AH40" i="19"/>
  <c r="E40" i="19"/>
  <c r="L101" i="19"/>
  <c r="M101" i="19"/>
  <c r="O101" i="19"/>
  <c r="P101" i="19"/>
  <c r="Q101" i="19"/>
  <c r="R101" i="19"/>
  <c r="T101" i="19"/>
  <c r="U101" i="19"/>
  <c r="V101" i="19"/>
  <c r="W101" i="19"/>
  <c r="Y101" i="19"/>
  <c r="Z101" i="19"/>
  <c r="AA101" i="19"/>
  <c r="AB101" i="19"/>
  <c r="AD101" i="19"/>
  <c r="AE101" i="19"/>
  <c r="AF101" i="19"/>
  <c r="AG101" i="19"/>
  <c r="F101" i="19"/>
  <c r="G101" i="19"/>
  <c r="H101" i="19"/>
  <c r="J101" i="19"/>
  <c r="K101" i="19"/>
  <c r="E101" i="19"/>
  <c r="F158" i="19"/>
  <c r="G158" i="19"/>
  <c r="H158" i="19"/>
  <c r="J158" i="19"/>
  <c r="K158" i="19"/>
  <c r="L158" i="19"/>
  <c r="M158" i="19"/>
  <c r="O158" i="19"/>
  <c r="P158" i="19"/>
  <c r="Q158" i="19"/>
  <c r="R158" i="19"/>
  <c r="T158" i="19"/>
  <c r="U158" i="19"/>
  <c r="V158" i="19"/>
  <c r="W158" i="19"/>
  <c r="Y158" i="19"/>
  <c r="Z158" i="19"/>
  <c r="AA158" i="19"/>
  <c r="AB158" i="19"/>
  <c r="AD158" i="19"/>
  <c r="AE158" i="19"/>
  <c r="AF158" i="19"/>
  <c r="AG158" i="19"/>
  <c r="E158" i="19"/>
  <c r="AH159" i="19"/>
  <c r="AG159" i="19"/>
  <c r="AF159" i="19"/>
  <c r="AE159" i="19"/>
  <c r="AD159" i="19"/>
  <c r="AC159" i="19"/>
  <c r="AB159" i="19"/>
  <c r="AA159" i="19"/>
  <c r="Z159" i="19"/>
  <c r="Y159" i="19"/>
  <c r="X159" i="19"/>
  <c r="W159" i="19"/>
  <c r="V159" i="19"/>
  <c r="U159" i="19"/>
  <c r="T159" i="19"/>
  <c r="S159" i="19"/>
  <c r="R159" i="19"/>
  <c r="Q159" i="19"/>
  <c r="P159" i="19"/>
  <c r="O159" i="19"/>
  <c r="N159" i="19"/>
  <c r="M159" i="19"/>
  <c r="L159" i="19"/>
  <c r="K159" i="19"/>
  <c r="J159" i="19"/>
  <c r="I159" i="19"/>
  <c r="H159" i="19"/>
  <c r="G159" i="19"/>
  <c r="F159" i="19"/>
  <c r="E159" i="19"/>
  <c r="AH102" i="19"/>
  <c r="AG102" i="19"/>
  <c r="AF102" i="19"/>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G102" i="19"/>
  <c r="F102" i="19"/>
  <c r="E102" i="19"/>
  <c r="O44" i="19"/>
  <c r="P44" i="19"/>
  <c r="Q44" i="19"/>
  <c r="R44" i="19"/>
  <c r="T44" i="19"/>
  <c r="U44" i="19"/>
  <c r="V44" i="19"/>
  <c r="W44" i="19"/>
  <c r="Y44" i="19"/>
  <c r="Z44" i="19"/>
  <c r="AA44" i="19"/>
  <c r="AB44" i="19"/>
  <c r="AD44" i="19"/>
  <c r="AE44" i="19"/>
  <c r="AF44" i="19"/>
  <c r="AG44" i="19"/>
  <c r="J44" i="19"/>
  <c r="K44" i="19"/>
  <c r="L44" i="19"/>
  <c r="M44" i="19"/>
  <c r="G44" i="19"/>
  <c r="H44" i="19"/>
  <c r="E44" i="19"/>
  <c r="F45" i="19"/>
  <c r="G45" i="19"/>
  <c r="H45" i="19"/>
  <c r="I45" i="19"/>
  <c r="J45" i="19"/>
  <c r="K45" i="19"/>
  <c r="L45" i="19"/>
  <c r="M45" i="19"/>
  <c r="N45" i="19"/>
  <c r="O45" i="19"/>
  <c r="P45" i="19"/>
  <c r="Q45" i="19"/>
  <c r="R45" i="19"/>
  <c r="S45" i="19"/>
  <c r="T45" i="19"/>
  <c r="U45" i="19"/>
  <c r="V45" i="19"/>
  <c r="W45" i="19"/>
  <c r="X45" i="19"/>
  <c r="Y45" i="19"/>
  <c r="Z45" i="19"/>
  <c r="AA45" i="19"/>
  <c r="AB45" i="19"/>
  <c r="AC45" i="19"/>
  <c r="AD45" i="19"/>
  <c r="AE45" i="19"/>
  <c r="AF45" i="19"/>
  <c r="AG45" i="19"/>
  <c r="AH45" i="19"/>
  <c r="E45" i="19"/>
  <c r="H20" i="15"/>
  <c r="G20" i="15"/>
  <c r="C39" i="16"/>
  <c r="C34" i="16"/>
  <c r="C29" i="16"/>
  <c r="F8" i="16"/>
  <c r="G8" i="16"/>
  <c r="E8" i="16"/>
  <c r="X34" i="19"/>
  <c r="D176" i="19"/>
  <c r="N34" i="19"/>
  <c r="H34" i="19"/>
  <c r="AH10" i="19"/>
  <c r="AH9" i="19"/>
  <c r="AG10" i="19"/>
  <c r="AG8" i="19"/>
  <c r="AF10" i="19"/>
  <c r="AF8" i="19"/>
  <c r="AE10" i="19"/>
  <c r="AE9" i="19"/>
  <c r="AD10" i="19"/>
  <c r="AD9" i="19"/>
  <c r="AC10" i="19"/>
  <c r="AC9" i="19"/>
  <c r="AB10" i="19"/>
  <c r="AB8" i="19"/>
  <c r="AA10" i="19"/>
  <c r="AA9" i="19"/>
  <c r="Z10" i="19"/>
  <c r="Z9" i="19"/>
  <c r="Y10" i="19"/>
  <c r="Y8" i="19"/>
  <c r="X10" i="19"/>
  <c r="X8" i="19"/>
  <c r="W10" i="19"/>
  <c r="W9" i="19"/>
  <c r="V10" i="19"/>
  <c r="V9" i="19"/>
  <c r="U10" i="19"/>
  <c r="U9" i="19"/>
  <c r="T10" i="19"/>
  <c r="T8" i="19"/>
  <c r="S10" i="19"/>
  <c r="S9" i="19"/>
  <c r="R10" i="19"/>
  <c r="R9" i="19"/>
  <c r="Q10" i="19"/>
  <c r="Q9" i="19"/>
  <c r="P10" i="19"/>
  <c r="P8" i="19"/>
  <c r="O10" i="19"/>
  <c r="O9" i="19"/>
  <c r="N10" i="19"/>
  <c r="N9" i="19"/>
  <c r="M10" i="19"/>
  <c r="M9" i="19"/>
  <c r="L10" i="19"/>
  <c r="L8" i="19"/>
  <c r="K10" i="19"/>
  <c r="K8" i="19"/>
  <c r="J10" i="19"/>
  <c r="J9" i="19"/>
  <c r="I10" i="19"/>
  <c r="I8" i="19"/>
  <c r="H10" i="19"/>
  <c r="H9" i="19"/>
  <c r="G10" i="19"/>
  <c r="G9" i="19"/>
  <c r="AG9" i="19"/>
  <c r="AF9" i="19"/>
  <c r="P9" i="19"/>
  <c r="H23" i="15"/>
  <c r="AH8" i="19"/>
  <c r="K9" i="19"/>
  <c r="X9" i="19"/>
  <c r="X30" i="16"/>
  <c r="T9" i="19"/>
  <c r="T30" i="16"/>
  <c r="AB9" i="19"/>
  <c r="AB30" i="16"/>
  <c r="G8" i="19"/>
  <c r="G30" i="16"/>
  <c r="AD8" i="19"/>
  <c r="AD30" i="16"/>
  <c r="F30" i="16"/>
  <c r="J34" i="19"/>
  <c r="J148" i="19"/>
  <c r="J149" i="19"/>
  <c r="T34" i="19"/>
  <c r="T35" i="19"/>
  <c r="E34" i="19"/>
  <c r="E35" i="19"/>
  <c r="I34" i="19"/>
  <c r="I35" i="19"/>
  <c r="P34" i="19"/>
  <c r="G34" i="19"/>
  <c r="G148" i="19"/>
  <c r="G149" i="19"/>
  <c r="L34" i="19"/>
  <c r="L148" i="19"/>
  <c r="L149" i="19"/>
  <c r="V34" i="19"/>
  <c r="V148" i="19"/>
  <c r="V149" i="19"/>
  <c r="Z34" i="19"/>
  <c r="R34" i="19"/>
  <c r="R148" i="19"/>
  <c r="R149" i="19"/>
  <c r="N8" i="19"/>
  <c r="N30" i="16"/>
  <c r="V8" i="19"/>
  <c r="V30" i="16"/>
  <c r="AC8" i="19"/>
  <c r="AC30" i="16"/>
  <c r="AG30" i="16"/>
  <c r="Y9" i="19"/>
  <c r="Y30" i="16"/>
  <c r="Q8" i="19"/>
  <c r="Q30" i="16"/>
  <c r="I9" i="19"/>
  <c r="I30" i="16"/>
  <c r="U8" i="19"/>
  <c r="U30" i="16"/>
  <c r="M8" i="19"/>
  <c r="M30" i="16"/>
  <c r="R8" i="19"/>
  <c r="R30" i="16"/>
  <c r="Z8" i="19"/>
  <c r="Z30" i="16"/>
  <c r="AH30" i="16"/>
  <c r="J8" i="19"/>
  <c r="J30" i="16"/>
  <c r="O8" i="19"/>
  <c r="O30" i="16"/>
  <c r="S8" i="19"/>
  <c r="S30" i="16"/>
  <c r="W8" i="19"/>
  <c r="W30" i="16"/>
  <c r="AA8" i="19"/>
  <c r="AA30" i="16"/>
  <c r="AE8" i="19"/>
  <c r="AE30" i="16"/>
  <c r="AF30" i="16"/>
  <c r="P30" i="16"/>
  <c r="AB34" i="19"/>
  <c r="AB148" i="19"/>
  <c r="AB149" i="19"/>
  <c r="AE34" i="19"/>
  <c r="AE148" i="19"/>
  <c r="AE149" i="19"/>
  <c r="K30" i="16"/>
  <c r="L9" i="19"/>
  <c r="L30" i="16"/>
  <c r="H8" i="19"/>
  <c r="H30" i="16"/>
  <c r="AD34" i="19"/>
  <c r="AD91" i="19"/>
  <c r="AD92" i="19"/>
  <c r="AF34" i="19"/>
  <c r="AF35" i="19"/>
  <c r="M34" i="19"/>
  <c r="M91" i="19"/>
  <c r="M92" i="19"/>
  <c r="Q34" i="19"/>
  <c r="Q91" i="19"/>
  <c r="Q92" i="19"/>
  <c r="U34" i="19"/>
  <c r="U91" i="19"/>
  <c r="U92" i="19"/>
  <c r="Y34" i="19"/>
  <c r="Y35" i="19"/>
  <c r="AC34" i="19"/>
  <c r="AC35" i="19"/>
  <c r="AG34" i="19"/>
  <c r="AG148" i="19"/>
  <c r="AG149" i="19"/>
  <c r="D175" i="19"/>
  <c r="AH34" i="19"/>
  <c r="AH148" i="19"/>
  <c r="AH149" i="19"/>
  <c r="K34" i="19"/>
  <c r="K148" i="19"/>
  <c r="K149" i="19"/>
  <c r="O34" i="19"/>
  <c r="O35" i="19"/>
  <c r="S34" i="19"/>
  <c r="S148" i="19"/>
  <c r="S149" i="19"/>
  <c r="W34" i="19"/>
  <c r="W148" i="19"/>
  <c r="W149" i="19"/>
  <c r="AA34" i="19"/>
  <c r="AA148" i="19"/>
  <c r="AA149" i="19"/>
  <c r="AH144" i="19"/>
  <c r="AD144" i="19"/>
  <c r="Z144" i="19"/>
  <c r="AG143" i="19"/>
  <c r="AC143" i="19"/>
  <c r="Y143" i="19"/>
  <c r="AG144" i="19"/>
  <c r="AC144" i="19"/>
  <c r="Y144" i="19"/>
  <c r="AF143" i="19"/>
  <c r="AB143" i="19"/>
  <c r="X143" i="19"/>
  <c r="AF144" i="19"/>
  <c r="AB144" i="19"/>
  <c r="X144" i="19"/>
  <c r="AE143" i="19"/>
  <c r="AA143" i="19"/>
  <c r="W143" i="19"/>
  <c r="AE142" i="19"/>
  <c r="AA142" i="19"/>
  <c r="W142" i="19"/>
  <c r="AF141" i="19"/>
  <c r="AB141" i="19"/>
  <c r="X141" i="19"/>
  <c r="AH140" i="19"/>
  <c r="AD140" i="19"/>
  <c r="Z140" i="19"/>
  <c r="V140" i="19"/>
  <c r="AG139" i="19"/>
  <c r="AC139" i="19"/>
  <c r="Y139" i="19"/>
  <c r="U139" i="19"/>
  <c r="AG138" i="19"/>
  <c r="AC138" i="19"/>
  <c r="Y138" i="19"/>
  <c r="U138" i="19"/>
  <c r="AH137" i="19"/>
  <c r="AD137" i="19"/>
  <c r="Z137" i="19"/>
  <c r="V137" i="19"/>
  <c r="R137" i="19"/>
  <c r="AF136" i="19"/>
  <c r="AB136" i="19"/>
  <c r="X136" i="19"/>
  <c r="T136" i="19"/>
  <c r="P136" i="19"/>
  <c r="AE135" i="19"/>
  <c r="AA135" i="19"/>
  <c r="W135" i="19"/>
  <c r="S135" i="19"/>
  <c r="O135" i="19"/>
  <c r="AE134" i="19"/>
  <c r="AA134" i="19"/>
  <c r="W134" i="19"/>
  <c r="S134" i="19"/>
  <c r="O134" i="19"/>
  <c r="AF133" i="19"/>
  <c r="AB133" i="19"/>
  <c r="X133" i="19"/>
  <c r="T133" i="19"/>
  <c r="P133" i="19"/>
  <c r="AH132" i="19"/>
  <c r="AE144" i="19"/>
  <c r="AA144" i="19"/>
  <c r="AH143" i="19"/>
  <c r="AD143" i="19"/>
  <c r="Z143" i="19"/>
  <c r="AH142" i="19"/>
  <c r="AD142" i="19"/>
  <c r="Z142" i="19"/>
  <c r="V142" i="19"/>
  <c r="AE141" i="19"/>
  <c r="AA141" i="19"/>
  <c r="W141" i="19"/>
  <c r="AG140" i="19"/>
  <c r="AC140" i="19"/>
  <c r="Y140" i="19"/>
  <c r="U140" i="19"/>
  <c r="AF139" i="19"/>
  <c r="AB139" i="19"/>
  <c r="X139" i="19"/>
  <c r="T139" i="19"/>
  <c r="AF138" i="19"/>
  <c r="AB138" i="19"/>
  <c r="X138" i="19"/>
  <c r="T138" i="19"/>
  <c r="AG137" i="19"/>
  <c r="AC137" i="19"/>
  <c r="Y137" i="19"/>
  <c r="U137" i="19"/>
  <c r="Q137" i="19"/>
  <c r="AE136" i="19"/>
  <c r="AA136" i="19"/>
  <c r="W136" i="19"/>
  <c r="S136" i="19"/>
  <c r="AH135" i="19"/>
  <c r="AD135" i="19"/>
  <c r="Z135" i="19"/>
  <c r="V135" i="19"/>
  <c r="R135" i="19"/>
  <c r="AH134" i="19"/>
  <c r="AD134" i="19"/>
  <c r="Z134" i="19"/>
  <c r="V134" i="19"/>
  <c r="R134" i="19"/>
  <c r="N134" i="19"/>
  <c r="AE133" i="19"/>
  <c r="AA133" i="19"/>
  <c r="W133" i="19"/>
  <c r="S133" i="19"/>
  <c r="O133" i="19"/>
  <c r="AG132" i="19"/>
  <c r="AF142" i="19"/>
  <c r="X142" i="19"/>
  <c r="AC141" i="19"/>
  <c r="U141" i="19"/>
  <c r="AA140" i="19"/>
  <c r="AH139" i="19"/>
  <c r="Z139" i="19"/>
  <c r="AH138" i="19"/>
  <c r="Z138" i="19"/>
  <c r="R138" i="19"/>
  <c r="AA137" i="19"/>
  <c r="S137" i="19"/>
  <c r="AC136" i="19"/>
  <c r="U136" i="19"/>
  <c r="AF135" i="19"/>
  <c r="X135" i="19"/>
  <c r="P135" i="19"/>
  <c r="AB134" i="19"/>
  <c r="T134" i="19"/>
  <c r="AG133" i="19"/>
  <c r="Y133" i="19"/>
  <c r="Q133" i="19"/>
  <c r="AE132" i="19"/>
  <c r="AA132" i="19"/>
  <c r="W132" i="19"/>
  <c r="S132" i="19"/>
  <c r="O132" i="19"/>
  <c r="AH131" i="19"/>
  <c r="AD131" i="19"/>
  <c r="Z131" i="19"/>
  <c r="V131" i="19"/>
  <c r="R131" i="19"/>
  <c r="N131" i="19"/>
  <c r="AH130" i="19"/>
  <c r="AD130" i="19"/>
  <c r="Z130" i="19"/>
  <c r="V130" i="19"/>
  <c r="R130" i="19"/>
  <c r="N130" i="19"/>
  <c r="J130" i="19"/>
  <c r="AE129" i="19"/>
  <c r="AA129" i="19"/>
  <c r="W129" i="19"/>
  <c r="S129" i="19"/>
  <c r="O129" i="19"/>
  <c r="K129" i="19"/>
  <c r="AG128" i="19"/>
  <c r="AC128" i="19"/>
  <c r="Y128" i="19"/>
  <c r="U128" i="19"/>
  <c r="Q128" i="19"/>
  <c r="M128" i="19"/>
  <c r="I128" i="19"/>
  <c r="AF127" i="19"/>
  <c r="AB127" i="19"/>
  <c r="X127" i="19"/>
  <c r="T127" i="19"/>
  <c r="P127" i="19"/>
  <c r="L127" i="19"/>
  <c r="H127" i="19"/>
  <c r="AF126" i="19"/>
  <c r="AB126" i="19"/>
  <c r="X126" i="19"/>
  <c r="T126" i="19"/>
  <c r="P126" i="19"/>
  <c r="L126" i="19"/>
  <c r="H126" i="19"/>
  <c r="AC142" i="19"/>
  <c r="AH141" i="19"/>
  <c r="Z141" i="19"/>
  <c r="AF140" i="19"/>
  <c r="X140" i="19"/>
  <c r="AE139" i="19"/>
  <c r="W139" i="19"/>
  <c r="AE138" i="19"/>
  <c r="W138" i="19"/>
  <c r="AF137" i="19"/>
  <c r="X137" i="19"/>
  <c r="AH136" i="19"/>
  <c r="Z136" i="19"/>
  <c r="R136" i="19"/>
  <c r="AC135" i="19"/>
  <c r="U135" i="19"/>
  <c r="AG134" i="19"/>
  <c r="Y134" i="19"/>
  <c r="Q134" i="19"/>
  <c r="AD133" i="19"/>
  <c r="V133" i="19"/>
  <c r="N133" i="19"/>
  <c r="AD132" i="19"/>
  <c r="Z132" i="19"/>
  <c r="V132" i="19"/>
  <c r="R132" i="19"/>
  <c r="N132" i="19"/>
  <c r="AG131" i="19"/>
  <c r="AC131" i="19"/>
  <c r="Y131" i="19"/>
  <c r="U131" i="19"/>
  <c r="Q131" i="19"/>
  <c r="M131" i="19"/>
  <c r="AG130" i="19"/>
  <c r="AC130" i="19"/>
  <c r="Y130" i="19"/>
  <c r="U130" i="19"/>
  <c r="Q130" i="19"/>
  <c r="M130" i="19"/>
  <c r="AH129" i="19"/>
  <c r="AD129" i="19"/>
  <c r="Z129" i="19"/>
  <c r="V129" i="19"/>
  <c r="R129" i="19"/>
  <c r="N129" i="19"/>
  <c r="J129" i="19"/>
  <c r="AF128" i="19"/>
  <c r="AB128" i="19"/>
  <c r="X128" i="19"/>
  <c r="T128" i="19"/>
  <c r="P128" i="19"/>
  <c r="L128" i="19"/>
  <c r="H128" i="19"/>
  <c r="AE127" i="19"/>
  <c r="AA127" i="19"/>
  <c r="W127" i="19"/>
  <c r="S127" i="19"/>
  <c r="O127" i="19"/>
  <c r="K127" i="19"/>
  <c r="G127" i="19"/>
  <c r="AE126" i="19"/>
  <c r="AA126" i="19"/>
  <c r="W126" i="19"/>
  <c r="S126" i="19"/>
  <c r="O126" i="19"/>
  <c r="K126" i="19"/>
  <c r="G126" i="19"/>
  <c r="AB142" i="19"/>
  <c r="AG141" i="19"/>
  <c r="Y141" i="19"/>
  <c r="AE140" i="19"/>
  <c r="W140" i="19"/>
  <c r="AD139" i="19"/>
  <c r="V139" i="19"/>
  <c r="AD138" i="19"/>
  <c r="V138" i="19"/>
  <c r="AE137" i="19"/>
  <c r="W137" i="19"/>
  <c r="AG136" i="19"/>
  <c r="Y136" i="19"/>
  <c r="Q136" i="19"/>
  <c r="AB135" i="19"/>
  <c r="T135" i="19"/>
  <c r="AF134" i="19"/>
  <c r="X134" i="19"/>
  <c r="P134" i="19"/>
  <c r="AC133" i="19"/>
  <c r="U133" i="19"/>
  <c r="M133" i="19"/>
  <c r="AC132" i="19"/>
  <c r="Y132" i="19"/>
  <c r="U132" i="19"/>
  <c r="Q132" i="19"/>
  <c r="M132" i="19"/>
  <c r="AF131" i="19"/>
  <c r="AB131" i="19"/>
  <c r="X131" i="19"/>
  <c r="T131" i="19"/>
  <c r="P131" i="19"/>
  <c r="L131" i="19"/>
  <c r="AF130" i="19"/>
  <c r="AB130" i="19"/>
  <c r="X130" i="19"/>
  <c r="T130" i="19"/>
  <c r="P130" i="19"/>
  <c r="L130" i="19"/>
  <c r="AG129" i="19"/>
  <c r="AC129" i="19"/>
  <c r="Y129" i="19"/>
  <c r="U129" i="19"/>
  <c r="Q129" i="19"/>
  <c r="M129" i="19"/>
  <c r="I129" i="19"/>
  <c r="AE128" i="19"/>
  <c r="AA128" i="19"/>
  <c r="W128" i="19"/>
  <c r="S128" i="19"/>
  <c r="O128" i="19"/>
  <c r="K128" i="19"/>
  <c r="AH127" i="19"/>
  <c r="AD127" i="19"/>
  <c r="Z127" i="19"/>
  <c r="V127" i="19"/>
  <c r="R127" i="19"/>
  <c r="N127" i="19"/>
  <c r="J127" i="19"/>
  <c r="AH126" i="19"/>
  <c r="AD126" i="19"/>
  <c r="Z126" i="19"/>
  <c r="V126" i="19"/>
  <c r="R126" i="19"/>
  <c r="N126" i="19"/>
  <c r="J126" i="19"/>
  <c r="F126" i="19"/>
  <c r="AG142" i="19"/>
  <c r="Y142" i="19"/>
  <c r="AD141" i="19"/>
  <c r="V141" i="19"/>
  <c r="AB140" i="19"/>
  <c r="T140" i="19"/>
  <c r="AA139" i="19"/>
  <c r="S139" i="19"/>
  <c r="AA138" i="19"/>
  <c r="S138" i="19"/>
  <c r="AB137" i="19"/>
  <c r="T137" i="19"/>
  <c r="AD136" i="19"/>
  <c r="V136" i="19"/>
  <c r="AG135" i="19"/>
  <c r="Y135" i="19"/>
  <c r="Q135" i="19"/>
  <c r="AC134" i="19"/>
  <c r="U134" i="19"/>
  <c r="AH133" i="19"/>
  <c r="Z133" i="19"/>
  <c r="R133" i="19"/>
  <c r="AF132" i="19"/>
  <c r="AB132" i="19"/>
  <c r="X132" i="19"/>
  <c r="T132" i="19"/>
  <c r="P132" i="19"/>
  <c r="L132" i="19"/>
  <c r="AE131" i="19"/>
  <c r="AA131" i="19"/>
  <c r="W131" i="19"/>
  <c r="S131" i="19"/>
  <c r="O131" i="19"/>
  <c r="K131" i="19"/>
  <c r="AE130" i="19"/>
  <c r="AA130" i="19"/>
  <c r="W130" i="19"/>
  <c r="S130" i="19"/>
  <c r="O130" i="19"/>
  <c r="K130" i="19"/>
  <c r="AF129" i="19"/>
  <c r="AB129" i="19"/>
  <c r="X129" i="19"/>
  <c r="T129" i="19"/>
  <c r="P129" i="19"/>
  <c r="L129" i="19"/>
  <c r="AH128" i="19"/>
  <c r="AD128" i="19"/>
  <c r="Z128" i="19"/>
  <c r="V128" i="19"/>
  <c r="R128" i="19"/>
  <c r="N128" i="19"/>
  <c r="J128" i="19"/>
  <c r="AG127" i="19"/>
  <c r="AC127" i="19"/>
  <c r="Y127" i="19"/>
  <c r="U127" i="19"/>
  <c r="Q127" i="19"/>
  <c r="M127" i="19"/>
  <c r="I127" i="19"/>
  <c r="AG126" i="19"/>
  <c r="AC126" i="19"/>
  <c r="Y126" i="19"/>
  <c r="U126" i="19"/>
  <c r="Q126" i="19"/>
  <c r="M126" i="19"/>
  <c r="I126" i="19"/>
  <c r="I124" i="19"/>
  <c r="I67" i="19"/>
  <c r="I66" i="19"/>
  <c r="I65" i="19"/>
  <c r="M124" i="19"/>
  <c r="M67" i="19"/>
  <c r="M66" i="19"/>
  <c r="M65" i="19"/>
  <c r="Q124" i="19"/>
  <c r="Q67" i="19"/>
  <c r="Q66" i="19"/>
  <c r="Q65" i="19"/>
  <c r="U124" i="19"/>
  <c r="U67" i="19"/>
  <c r="U66" i="19"/>
  <c r="U65" i="19"/>
  <c r="Y124" i="19"/>
  <c r="Y67" i="19"/>
  <c r="Y66" i="19"/>
  <c r="Y65" i="19"/>
  <c r="AC124" i="19"/>
  <c r="AC67" i="19"/>
  <c r="AC66" i="19"/>
  <c r="AC65" i="19"/>
  <c r="AG124" i="19"/>
  <c r="AG67" i="19"/>
  <c r="AG66" i="19"/>
  <c r="AG65" i="19"/>
  <c r="AD35" i="19"/>
  <c r="Z35" i="19"/>
  <c r="N35" i="19"/>
  <c r="U35" i="19"/>
  <c r="X35" i="19"/>
  <c r="P35" i="19"/>
  <c r="H35" i="19"/>
  <c r="F124" i="19"/>
  <c r="F67" i="19"/>
  <c r="F66" i="19"/>
  <c r="F65" i="19"/>
  <c r="J124" i="19"/>
  <c r="J67" i="19"/>
  <c r="J66" i="19"/>
  <c r="J65" i="19"/>
  <c r="N124" i="19"/>
  <c r="N67" i="19"/>
  <c r="N66" i="19"/>
  <c r="N65" i="19"/>
  <c r="R124" i="19"/>
  <c r="R67" i="19"/>
  <c r="R66" i="19"/>
  <c r="R65" i="19"/>
  <c r="V124" i="19"/>
  <c r="V67" i="19"/>
  <c r="V66" i="19"/>
  <c r="V65" i="19"/>
  <c r="Z124" i="19"/>
  <c r="Z67" i="19"/>
  <c r="Z66" i="19"/>
  <c r="Z65" i="19"/>
  <c r="AD124" i="19"/>
  <c r="AD67" i="19"/>
  <c r="AD66" i="19"/>
  <c r="AD65" i="19"/>
  <c r="AH124" i="19"/>
  <c r="AH67" i="19"/>
  <c r="AH66" i="19"/>
  <c r="AH65" i="19"/>
  <c r="G23" i="15"/>
  <c r="G124" i="19"/>
  <c r="G67" i="19"/>
  <c r="G66" i="19"/>
  <c r="G65" i="19"/>
  <c r="K124" i="19"/>
  <c r="K67" i="19"/>
  <c r="K66" i="19"/>
  <c r="K65" i="19"/>
  <c r="O124" i="19"/>
  <c r="O67" i="19"/>
  <c r="O66" i="19"/>
  <c r="O65" i="19"/>
  <c r="S124" i="19"/>
  <c r="S67" i="19"/>
  <c r="S66" i="19"/>
  <c r="S65" i="19"/>
  <c r="W124" i="19"/>
  <c r="W67" i="19"/>
  <c r="W66" i="19"/>
  <c r="W65" i="19"/>
  <c r="AA124" i="19"/>
  <c r="AA67" i="19"/>
  <c r="AA66" i="19"/>
  <c r="AA65" i="19"/>
  <c r="AE124" i="19"/>
  <c r="AE67" i="19"/>
  <c r="AE66" i="19"/>
  <c r="AE65" i="19"/>
  <c r="H124" i="19"/>
  <c r="H67" i="19"/>
  <c r="H66" i="19"/>
  <c r="H65" i="19"/>
  <c r="L124" i="19"/>
  <c r="L67" i="19"/>
  <c r="L66" i="19"/>
  <c r="L65" i="19"/>
  <c r="P124" i="19"/>
  <c r="P67" i="19"/>
  <c r="P66" i="19"/>
  <c r="P65" i="19"/>
  <c r="T124" i="19"/>
  <c r="T67" i="19"/>
  <c r="T66" i="19"/>
  <c r="T65" i="19"/>
  <c r="X124" i="19"/>
  <c r="X67" i="19"/>
  <c r="X66" i="19"/>
  <c r="X65" i="19"/>
  <c r="AB124" i="19"/>
  <c r="AB67" i="19"/>
  <c r="AB66" i="19"/>
  <c r="AB65" i="19"/>
  <c r="AF124" i="19"/>
  <c r="AF67" i="19"/>
  <c r="AF66" i="19"/>
  <c r="AF65" i="19"/>
  <c r="F148" i="19"/>
  <c r="F149" i="19"/>
  <c r="F91" i="19"/>
  <c r="F92" i="19"/>
  <c r="N148" i="19"/>
  <c r="N149" i="19"/>
  <c r="N91" i="19"/>
  <c r="N92" i="19"/>
  <c r="Z148" i="19"/>
  <c r="Z149" i="19"/>
  <c r="Z91" i="19"/>
  <c r="Z92" i="19"/>
  <c r="AD148" i="19"/>
  <c r="AD149" i="19"/>
  <c r="H148" i="19"/>
  <c r="H149" i="19"/>
  <c r="H91" i="19"/>
  <c r="H92" i="19"/>
  <c r="P148" i="19"/>
  <c r="P149" i="19"/>
  <c r="P91" i="19"/>
  <c r="P92" i="19"/>
  <c r="X148" i="19"/>
  <c r="X149" i="19"/>
  <c r="X91" i="19"/>
  <c r="X92" i="19"/>
  <c r="E91" i="19"/>
  <c r="E92" i="19"/>
  <c r="U148" i="19"/>
  <c r="U149" i="19"/>
  <c r="I91" i="19"/>
  <c r="I92" i="19"/>
  <c r="J35" i="19"/>
  <c r="AB35" i="19"/>
  <c r="AB91" i="19"/>
  <c r="AB92" i="19"/>
  <c r="I148" i="19"/>
  <c r="I149" i="19"/>
  <c r="Y91" i="19"/>
  <c r="Y92" i="19"/>
  <c r="V35" i="19"/>
  <c r="V91" i="19"/>
  <c r="V92" i="19"/>
  <c r="J91" i="19"/>
  <c r="J92" i="19"/>
  <c r="AF91" i="19"/>
  <c r="AF92" i="19"/>
  <c r="R35" i="19"/>
  <c r="R91" i="19"/>
  <c r="R92" i="19"/>
  <c r="G35" i="19"/>
  <c r="Q148" i="19"/>
  <c r="Q149" i="19"/>
  <c r="O148" i="19"/>
  <c r="O149" i="19"/>
  <c r="AA35" i="19"/>
  <c r="AG35" i="19"/>
  <c r="AG91" i="19"/>
  <c r="AG92" i="19"/>
  <c r="G91" i="19"/>
  <c r="G92" i="19"/>
  <c r="E148" i="19"/>
  <c r="E149" i="19"/>
  <c r="T91" i="19"/>
  <c r="T92" i="19"/>
  <c r="L91" i="19"/>
  <c r="L92" i="19"/>
  <c r="S91" i="19"/>
  <c r="S92" i="19"/>
  <c r="S35" i="19"/>
  <c r="L35" i="19"/>
  <c r="T148" i="19"/>
  <c r="T149" i="19"/>
  <c r="AF148" i="19"/>
  <c r="AF149" i="19"/>
  <c r="AH91" i="19"/>
  <c r="AH92" i="19"/>
  <c r="AH35" i="19"/>
  <c r="AE35" i="19"/>
  <c r="AE91" i="19"/>
  <c r="AE92" i="19"/>
  <c r="M148" i="19"/>
  <c r="M149" i="19"/>
  <c r="AC91" i="19"/>
  <c r="AC92" i="19"/>
  <c r="AA91" i="19"/>
  <c r="AA92" i="19"/>
  <c r="M35" i="19"/>
  <c r="K91" i="19"/>
  <c r="K92" i="19"/>
  <c r="K35" i="19"/>
  <c r="AC148" i="19"/>
  <c r="AC149" i="19"/>
  <c r="Q35" i="19"/>
  <c r="O91" i="19"/>
  <c r="O92" i="19"/>
  <c r="Y148" i="19"/>
  <c r="Y149" i="19"/>
  <c r="W35" i="19"/>
  <c r="W91" i="19"/>
  <c r="W92" i="19"/>
  <c r="W35" i="16"/>
  <c r="AD35" i="16"/>
  <c r="N35" i="16"/>
  <c r="AC123" i="19"/>
  <c r="AC122" i="19"/>
  <c r="M122" i="19"/>
  <c r="M123" i="19"/>
  <c r="H35" i="16"/>
  <c r="AE123" i="19"/>
  <c r="AE122" i="19"/>
  <c r="O123" i="19"/>
  <c r="O122" i="19"/>
  <c r="V123" i="19"/>
  <c r="V122" i="19"/>
  <c r="F123" i="19"/>
  <c r="F122" i="19"/>
  <c r="T122" i="19"/>
  <c r="T123" i="19"/>
  <c r="AA35" i="16"/>
  <c r="K35" i="16"/>
  <c r="Z123" i="19"/>
  <c r="Z122" i="19"/>
  <c r="Y35" i="16"/>
  <c r="Q122" i="19"/>
  <c r="Q123" i="19"/>
  <c r="AF123" i="19"/>
  <c r="AF122" i="19"/>
  <c r="AH35" i="16"/>
  <c r="R35" i="16"/>
  <c r="AG123" i="19"/>
  <c r="AG122" i="19"/>
  <c r="I35" i="16"/>
  <c r="H122" i="19"/>
  <c r="H123" i="19"/>
  <c r="W123" i="19"/>
  <c r="W122" i="19"/>
  <c r="O35" i="16"/>
  <c r="G123" i="19"/>
  <c r="G122" i="19"/>
  <c r="AD123" i="19"/>
  <c r="AD122" i="19"/>
  <c r="V35" i="16"/>
  <c r="N123" i="19"/>
  <c r="N122" i="19"/>
  <c r="F35" i="16"/>
  <c r="AC35" i="16"/>
  <c r="U122" i="19"/>
  <c r="U123" i="19"/>
  <c r="M35" i="16"/>
  <c r="X35" i="16"/>
  <c r="P122" i="19"/>
  <c r="P123" i="19"/>
  <c r="G35" i="16"/>
  <c r="AF87" i="19"/>
  <c r="AB87" i="19"/>
  <c r="X87" i="19"/>
  <c r="AE86" i="19"/>
  <c r="AA86" i="19"/>
  <c r="W86" i="19"/>
  <c r="AE85" i="19"/>
  <c r="AA85" i="19"/>
  <c r="W85" i="19"/>
  <c r="AF84" i="19"/>
  <c r="AB84" i="19"/>
  <c r="X84" i="19"/>
  <c r="AH83" i="19"/>
  <c r="AD83" i="19"/>
  <c r="Z83" i="19"/>
  <c r="V83" i="19"/>
  <c r="AG82" i="19"/>
  <c r="AC82" i="19"/>
  <c r="Y82" i="19"/>
  <c r="U82" i="19"/>
  <c r="AG81" i="19"/>
  <c r="AC81" i="19"/>
  <c r="Y81" i="19"/>
  <c r="U81" i="19"/>
  <c r="AH80" i="19"/>
  <c r="AD80" i="19"/>
  <c r="Z80" i="19"/>
  <c r="V80" i="19"/>
  <c r="R80" i="19"/>
  <c r="AF79" i="19"/>
  <c r="AB79" i="19"/>
  <c r="X79" i="19"/>
  <c r="T79" i="19"/>
  <c r="P79" i="19"/>
  <c r="AE78" i="19"/>
  <c r="AA78" i="19"/>
  <c r="W78" i="19"/>
  <c r="S78" i="19"/>
  <c r="O78" i="19"/>
  <c r="AE77" i="19"/>
  <c r="AA77" i="19"/>
  <c r="W77" i="19"/>
  <c r="S77" i="19"/>
  <c r="O77" i="19"/>
  <c r="AF76" i="19"/>
  <c r="AB76" i="19"/>
  <c r="X76" i="19"/>
  <c r="T76" i="19"/>
  <c r="AE87" i="19"/>
  <c r="AA87" i="19"/>
  <c r="AH86" i="19"/>
  <c r="AD86" i="19"/>
  <c r="Z86" i="19"/>
  <c r="AH85" i="19"/>
  <c r="AD85" i="19"/>
  <c r="Z85" i="19"/>
  <c r="V85" i="19"/>
  <c r="AE84" i="19"/>
  <c r="AA84" i="19"/>
  <c r="W84" i="19"/>
  <c r="AG83" i="19"/>
  <c r="AC83" i="19"/>
  <c r="Y83" i="19"/>
  <c r="U83" i="19"/>
  <c r="AF82" i="19"/>
  <c r="AB82" i="19"/>
  <c r="X82" i="19"/>
  <c r="T82" i="19"/>
  <c r="AF81" i="19"/>
  <c r="AB81" i="19"/>
  <c r="X81" i="19"/>
  <c r="T81" i="19"/>
  <c r="AG80" i="19"/>
  <c r="AC80" i="19"/>
  <c r="Y80" i="19"/>
  <c r="U80" i="19"/>
  <c r="Q80" i="19"/>
  <c r="AE79" i="19"/>
  <c r="AA79" i="19"/>
  <c r="W79" i="19"/>
  <c r="S79" i="19"/>
  <c r="AH78" i="19"/>
  <c r="AD78" i="19"/>
  <c r="Z78" i="19"/>
  <c r="V78" i="19"/>
  <c r="R78" i="19"/>
  <c r="AH77" i="19"/>
  <c r="AD77" i="19"/>
  <c r="Z77" i="19"/>
  <c r="V77" i="19"/>
  <c r="R77" i="19"/>
  <c r="N77" i="19"/>
  <c r="AE76" i="19"/>
  <c r="AA76" i="19"/>
  <c r="W76" i="19"/>
  <c r="S76" i="19"/>
  <c r="AH87" i="19"/>
  <c r="Z87" i="19"/>
  <c r="AC86" i="19"/>
  <c r="AG85" i="19"/>
  <c r="Y85" i="19"/>
  <c r="AD84" i="19"/>
  <c r="V84" i="19"/>
  <c r="AB83" i="19"/>
  <c r="T83" i="19"/>
  <c r="AA82" i="19"/>
  <c r="S82" i="19"/>
  <c r="AA81" i="19"/>
  <c r="S81" i="19"/>
  <c r="AB80" i="19"/>
  <c r="T80" i="19"/>
  <c r="AD79" i="19"/>
  <c r="V79" i="19"/>
  <c r="AG78" i="19"/>
  <c r="Y78" i="19"/>
  <c r="Q78" i="19"/>
  <c r="AC77" i="19"/>
  <c r="U77" i="19"/>
  <c r="AH76" i="19"/>
  <c r="Z76" i="19"/>
  <c r="R76" i="19"/>
  <c r="N76" i="19"/>
  <c r="AF75" i="19"/>
  <c r="AB75" i="19"/>
  <c r="X75" i="19"/>
  <c r="T75" i="19"/>
  <c r="P75" i="19"/>
  <c r="L75" i="19"/>
  <c r="AE74" i="19"/>
  <c r="AA74" i="19"/>
  <c r="W74" i="19"/>
  <c r="S74" i="19"/>
  <c r="O74" i="19"/>
  <c r="K74" i="19"/>
  <c r="AE73" i="19"/>
  <c r="AA73" i="19"/>
  <c r="W73" i="19"/>
  <c r="S73" i="19"/>
  <c r="O73" i="19"/>
  <c r="K73" i="19"/>
  <c r="AF72" i="19"/>
  <c r="AB72" i="19"/>
  <c r="X72" i="19"/>
  <c r="T72" i="19"/>
  <c r="P72" i="19"/>
  <c r="L72" i="19"/>
  <c r="AH71" i="19"/>
  <c r="AD71" i="19"/>
  <c r="Z71" i="19"/>
  <c r="V71" i="19"/>
  <c r="R71" i="19"/>
  <c r="N71" i="19"/>
  <c r="J71" i="19"/>
  <c r="AG70" i="19"/>
  <c r="AC70" i="19"/>
  <c r="Y70" i="19"/>
  <c r="U70" i="19"/>
  <c r="Q70" i="19"/>
  <c r="M70" i="19"/>
  <c r="I70" i="19"/>
  <c r="AG69" i="19"/>
  <c r="AC69" i="19"/>
  <c r="Y69" i="19"/>
  <c r="U69" i="19"/>
  <c r="Q69" i="19"/>
  <c r="M69" i="19"/>
  <c r="I69" i="19"/>
  <c r="AG87" i="19"/>
  <c r="Y87" i="19"/>
  <c r="AB86" i="19"/>
  <c r="AF85" i="19"/>
  <c r="X85" i="19"/>
  <c r="AC84" i="19"/>
  <c r="U84" i="19"/>
  <c r="AA83" i="19"/>
  <c r="AH82" i="19"/>
  <c r="Z82" i="19"/>
  <c r="AH81" i="19"/>
  <c r="Z81" i="19"/>
  <c r="R81" i="19"/>
  <c r="AA80" i="19"/>
  <c r="S80" i="19"/>
  <c r="AC79" i="19"/>
  <c r="U79" i="19"/>
  <c r="AF78" i="19"/>
  <c r="X78" i="19"/>
  <c r="P78" i="19"/>
  <c r="AB77" i="19"/>
  <c r="T77" i="19"/>
  <c r="AG76" i="19"/>
  <c r="Y76" i="19"/>
  <c r="Q76" i="19"/>
  <c r="M76" i="19"/>
  <c r="AE75" i="19"/>
  <c r="AA75" i="19"/>
  <c r="W75" i="19"/>
  <c r="S75" i="19"/>
  <c r="O75" i="19"/>
  <c r="AH74" i="19"/>
  <c r="AD74" i="19"/>
  <c r="Z74" i="19"/>
  <c r="V74" i="19"/>
  <c r="R74" i="19"/>
  <c r="N74" i="19"/>
  <c r="AH73" i="19"/>
  <c r="AD73" i="19"/>
  <c r="Z73" i="19"/>
  <c r="V73" i="19"/>
  <c r="R73" i="19"/>
  <c r="N73" i="19"/>
  <c r="J73" i="19"/>
  <c r="AE72" i="19"/>
  <c r="AA72" i="19"/>
  <c r="W72" i="19"/>
  <c r="S72" i="19"/>
  <c r="O72" i="19"/>
  <c r="K72" i="19"/>
  <c r="AG71" i="19"/>
  <c r="AC71" i="19"/>
  <c r="Y71" i="19"/>
  <c r="U71" i="19"/>
  <c r="Q71" i="19"/>
  <c r="M71" i="19"/>
  <c r="I71" i="19"/>
  <c r="AF70" i="19"/>
  <c r="AB70" i="19"/>
  <c r="X70" i="19"/>
  <c r="T70" i="19"/>
  <c r="P70" i="19"/>
  <c r="L70" i="19"/>
  <c r="H70" i="19"/>
  <c r="AF69" i="19"/>
  <c r="AB69" i="19"/>
  <c r="X69" i="19"/>
  <c r="T69" i="19"/>
  <c r="P69" i="19"/>
  <c r="L69" i="19"/>
  <c r="H69" i="19"/>
  <c r="AD87" i="19"/>
  <c r="AG86" i="19"/>
  <c r="Y86" i="19"/>
  <c r="AC85" i="19"/>
  <c r="AH84" i="19"/>
  <c r="Z84" i="19"/>
  <c r="AF83" i="19"/>
  <c r="X83" i="19"/>
  <c r="AE82" i="19"/>
  <c r="W82" i="19"/>
  <c r="AE81" i="19"/>
  <c r="W81" i="19"/>
  <c r="AF80" i="19"/>
  <c r="X80" i="19"/>
  <c r="AH79" i="19"/>
  <c r="Z79" i="19"/>
  <c r="R79" i="19"/>
  <c r="AC78" i="19"/>
  <c r="U78" i="19"/>
  <c r="AG77" i="19"/>
  <c r="Y77" i="19"/>
  <c r="Q77" i="19"/>
  <c r="AD76" i="19"/>
  <c r="V76" i="19"/>
  <c r="P76" i="19"/>
  <c r="AH75" i="19"/>
  <c r="AD75" i="19"/>
  <c r="Z75" i="19"/>
  <c r="V75" i="19"/>
  <c r="R75" i="19"/>
  <c r="N75" i="19"/>
  <c r="AG74" i="19"/>
  <c r="AC74" i="19"/>
  <c r="Y74" i="19"/>
  <c r="U74" i="19"/>
  <c r="Q74" i="19"/>
  <c r="M74" i="19"/>
  <c r="AG73" i="19"/>
  <c r="AC73" i="19"/>
  <c r="Y73" i="19"/>
  <c r="U73" i="19"/>
  <c r="Q73" i="19"/>
  <c r="M73" i="19"/>
  <c r="AH72" i="19"/>
  <c r="AD72" i="19"/>
  <c r="Z72" i="19"/>
  <c r="V72" i="19"/>
  <c r="R72" i="19"/>
  <c r="N72" i="19"/>
  <c r="J72" i="19"/>
  <c r="AF71" i="19"/>
  <c r="AB71" i="19"/>
  <c r="X71" i="19"/>
  <c r="T71" i="19"/>
  <c r="P71" i="19"/>
  <c r="L71" i="19"/>
  <c r="H71" i="19"/>
  <c r="AE70" i="19"/>
  <c r="AA70" i="19"/>
  <c r="W70" i="19"/>
  <c r="S70" i="19"/>
  <c r="O70" i="19"/>
  <c r="K70" i="19"/>
  <c r="G70" i="19"/>
  <c r="AE69" i="19"/>
  <c r="AA69" i="19"/>
  <c r="W69" i="19"/>
  <c r="S69" i="19"/>
  <c r="O69" i="19"/>
  <c r="K69" i="19"/>
  <c r="G69" i="19"/>
  <c r="AC87" i="19"/>
  <c r="AF86" i="19"/>
  <c r="X86" i="19"/>
  <c r="AB85" i="19"/>
  <c r="AG84" i="19"/>
  <c r="Y84" i="19"/>
  <c r="AE83" i="19"/>
  <c r="W83" i="19"/>
  <c r="AD82" i="19"/>
  <c r="V82" i="19"/>
  <c r="AD81" i="19"/>
  <c r="V81" i="19"/>
  <c r="AE80" i="19"/>
  <c r="W80" i="19"/>
  <c r="AG79" i="19"/>
  <c r="Y79" i="19"/>
  <c r="Q79" i="19"/>
  <c r="AB78" i="19"/>
  <c r="T78" i="19"/>
  <c r="AF77" i="19"/>
  <c r="X77" i="19"/>
  <c r="P77" i="19"/>
  <c r="AC76" i="19"/>
  <c r="U76" i="19"/>
  <c r="O76" i="19"/>
  <c r="AG75" i="19"/>
  <c r="AC75" i="19"/>
  <c r="Y75" i="19"/>
  <c r="U75" i="19"/>
  <c r="Q75" i="19"/>
  <c r="M75" i="19"/>
  <c r="AF74" i="19"/>
  <c r="AB74" i="19"/>
  <c r="X74" i="19"/>
  <c r="T74" i="19"/>
  <c r="P74" i="19"/>
  <c r="L74" i="19"/>
  <c r="AF73" i="19"/>
  <c r="AB73" i="19"/>
  <c r="X73" i="19"/>
  <c r="T73" i="19"/>
  <c r="P73" i="19"/>
  <c r="L73" i="19"/>
  <c r="AG72" i="19"/>
  <c r="AC72" i="19"/>
  <c r="Y72" i="19"/>
  <c r="U72" i="19"/>
  <c r="Q72" i="19"/>
  <c r="M72" i="19"/>
  <c r="I72" i="19"/>
  <c r="AE71" i="19"/>
  <c r="AA71" i="19"/>
  <c r="W71" i="19"/>
  <c r="S71" i="19"/>
  <c r="O71" i="19"/>
  <c r="K71" i="19"/>
  <c r="AH70" i="19"/>
  <c r="AD70" i="19"/>
  <c r="Z70" i="19"/>
  <c r="V70" i="19"/>
  <c r="R70" i="19"/>
  <c r="N70" i="19"/>
  <c r="J70" i="19"/>
  <c r="AH69" i="19"/>
  <c r="AD69" i="19"/>
  <c r="Z69" i="19"/>
  <c r="V69" i="19"/>
  <c r="R69" i="19"/>
  <c r="N69" i="19"/>
  <c r="J69" i="19"/>
  <c r="F69" i="19"/>
  <c r="U35" i="16"/>
  <c r="AB35" i="16"/>
  <c r="L35" i="16"/>
  <c r="S123" i="19"/>
  <c r="S122" i="19"/>
  <c r="J123" i="19"/>
  <c r="J122" i="19"/>
  <c r="AF35" i="16"/>
  <c r="X123" i="19"/>
  <c r="X122" i="19"/>
  <c r="P35" i="16"/>
  <c r="AE35" i="16"/>
  <c r="AB123" i="19"/>
  <c r="AB122" i="19"/>
  <c r="T35" i="16"/>
  <c r="L122" i="19"/>
  <c r="L123" i="19"/>
  <c r="AA123" i="19"/>
  <c r="AA122" i="19"/>
  <c r="S35" i="16"/>
  <c r="K123" i="19"/>
  <c r="K122" i="19"/>
  <c r="AH123" i="19"/>
  <c r="AH122" i="19"/>
  <c r="Z35" i="16"/>
  <c r="R123" i="19"/>
  <c r="R122" i="19"/>
  <c r="J35" i="16"/>
  <c r="AG35" i="16"/>
  <c r="Y123" i="19"/>
  <c r="Y122" i="19"/>
  <c r="Q35" i="16"/>
  <c r="I122" i="19"/>
  <c r="I123" i="19"/>
  <c r="AE30" i="19"/>
  <c r="AA30" i="19"/>
  <c r="AH29" i="19"/>
  <c r="AD29" i="19"/>
  <c r="Z29" i="19"/>
  <c r="AH28" i="19"/>
  <c r="AD28" i="19"/>
  <c r="Z28" i="19"/>
  <c r="V28" i="19"/>
  <c r="AE27" i="19"/>
  <c r="AA27" i="19"/>
  <c r="W27" i="19"/>
  <c r="AG26" i="19"/>
  <c r="AC26" i="19"/>
  <c r="Y26" i="19"/>
  <c r="U26" i="19"/>
  <c r="AF25" i="19"/>
  <c r="AB25" i="19"/>
  <c r="X25" i="19"/>
  <c r="T25" i="19"/>
  <c r="AF24" i="19"/>
  <c r="AB24" i="19"/>
  <c r="X24" i="19"/>
  <c r="T24" i="19"/>
  <c r="AG23" i="19"/>
  <c r="AC23" i="19"/>
  <c r="Y23" i="19"/>
  <c r="U23" i="19"/>
  <c r="Q23" i="19"/>
  <c r="AE22" i="19"/>
  <c r="AA22" i="19"/>
  <c r="W22" i="19"/>
  <c r="S22" i="19"/>
  <c r="AH21" i="19"/>
  <c r="AD21" i="19"/>
  <c r="Z21" i="19"/>
  <c r="V21" i="19"/>
  <c r="R21" i="19"/>
  <c r="AH20" i="19"/>
  <c r="AD20" i="19"/>
  <c r="Z20" i="19"/>
  <c r="V20" i="19"/>
  <c r="R20" i="19"/>
  <c r="N20" i="19"/>
  <c r="AE19" i="19"/>
  <c r="AA19" i="19"/>
  <c r="W19" i="19"/>
  <c r="S19" i="19"/>
  <c r="O19" i="19"/>
  <c r="AG18" i="19"/>
  <c r="AC18" i="19"/>
  <c r="Y18" i="19"/>
  <c r="U18" i="19"/>
  <c r="Q18" i="19"/>
  <c r="AH30" i="19"/>
  <c r="AD30" i="19"/>
  <c r="Z30" i="19"/>
  <c r="AG29" i="19"/>
  <c r="AC29" i="19"/>
  <c r="Y29" i="19"/>
  <c r="AG28" i="19"/>
  <c r="AC28" i="19"/>
  <c r="Y28" i="19"/>
  <c r="AH27" i="19"/>
  <c r="AD27" i="19"/>
  <c r="Z27" i="19"/>
  <c r="V27" i="19"/>
  <c r="AF26" i="19"/>
  <c r="AB26" i="19"/>
  <c r="X26" i="19"/>
  <c r="T26" i="19"/>
  <c r="AE25" i="19"/>
  <c r="AA25" i="19"/>
  <c r="W25" i="19"/>
  <c r="S25" i="19"/>
  <c r="AE24" i="19"/>
  <c r="AA24" i="19"/>
  <c r="W24" i="19"/>
  <c r="S24" i="19"/>
  <c r="AF23" i="19"/>
  <c r="AB23" i="19"/>
  <c r="X23" i="19"/>
  <c r="T23" i="19"/>
  <c r="AH22" i="19"/>
  <c r="AD22" i="19"/>
  <c r="Z22" i="19"/>
  <c r="V22" i="19"/>
  <c r="R22" i="19"/>
  <c r="AG21" i="19"/>
  <c r="AC21" i="19"/>
  <c r="Y21" i="19"/>
  <c r="U21" i="19"/>
  <c r="Q21" i="19"/>
  <c r="AG20" i="19"/>
  <c r="AC20" i="19"/>
  <c r="Y20" i="19"/>
  <c r="U20" i="19"/>
  <c r="Q20" i="19"/>
  <c r="AH19" i="19"/>
  <c r="AD19" i="19"/>
  <c r="Z19" i="19"/>
  <c r="V19" i="19"/>
  <c r="R19" i="19"/>
  <c r="N19" i="19"/>
  <c r="AF18" i="19"/>
  <c r="AB18" i="19"/>
  <c r="X18" i="19"/>
  <c r="T18" i="19"/>
  <c r="P18" i="19"/>
  <c r="AG30" i="19"/>
  <c r="AC30" i="19"/>
  <c r="Y30" i="19"/>
  <c r="AF29" i="19"/>
  <c r="AB29" i="19"/>
  <c r="X29" i="19"/>
  <c r="AF28" i="19"/>
  <c r="AB28" i="19"/>
  <c r="X28" i="19"/>
  <c r="AG27" i="19"/>
  <c r="AC27" i="19"/>
  <c r="Y27" i="19"/>
  <c r="U27" i="19"/>
  <c r="AE26" i="19"/>
  <c r="AA26" i="19"/>
  <c r="W26" i="19"/>
  <c r="AH25" i="19"/>
  <c r="AD25" i="19"/>
  <c r="Z25" i="19"/>
  <c r="V25" i="19"/>
  <c r="AH24" i="19"/>
  <c r="AD24" i="19"/>
  <c r="Z24" i="19"/>
  <c r="V24" i="19"/>
  <c r="R24" i="19"/>
  <c r="AE23" i="19"/>
  <c r="AA23" i="19"/>
  <c r="W23" i="19"/>
  <c r="S23" i="19"/>
  <c r="AG22" i="19"/>
  <c r="AC22" i="19"/>
  <c r="Y22" i="19"/>
  <c r="U22" i="19"/>
  <c r="Q22" i="19"/>
  <c r="AF21" i="19"/>
  <c r="AB21" i="19"/>
  <c r="X21" i="19"/>
  <c r="T21" i="19"/>
  <c r="P21" i="19"/>
  <c r="AF20" i="19"/>
  <c r="AB20" i="19"/>
  <c r="X20" i="19"/>
  <c r="T20" i="19"/>
  <c r="P20" i="19"/>
  <c r="AG19" i="19"/>
  <c r="AC19" i="19"/>
  <c r="Y19" i="19"/>
  <c r="U19" i="19"/>
  <c r="Q19" i="19"/>
  <c r="M19" i="19"/>
  <c r="AE18" i="19"/>
  <c r="AA18" i="19"/>
  <c r="W18" i="19"/>
  <c r="S18" i="19"/>
  <c r="O18" i="19"/>
  <c r="AH17" i="19"/>
  <c r="AD17" i="19"/>
  <c r="Z17" i="19"/>
  <c r="V17" i="19"/>
  <c r="R17" i="19"/>
  <c r="N17" i="19"/>
  <c r="AH16" i="19"/>
  <c r="AD16" i="19"/>
  <c r="Z16" i="19"/>
  <c r="V16" i="19"/>
  <c r="R16" i="19"/>
  <c r="N16" i="19"/>
  <c r="J16" i="19"/>
  <c r="AE15" i="19"/>
  <c r="AA15" i="19"/>
  <c r="W15" i="19"/>
  <c r="S15" i="19"/>
  <c r="O15" i="19"/>
  <c r="K15" i="19"/>
  <c r="AG14" i="19"/>
  <c r="AC14" i="19"/>
  <c r="Y14" i="19"/>
  <c r="U14" i="19"/>
  <c r="Q14" i="19"/>
  <c r="M14" i="19"/>
  <c r="I14" i="19"/>
  <c r="AF13" i="19"/>
  <c r="AB13" i="19"/>
  <c r="X13" i="19"/>
  <c r="T13" i="19"/>
  <c r="P13" i="19"/>
  <c r="L13" i="19"/>
  <c r="H13" i="19"/>
  <c r="AF12" i="19"/>
  <c r="AB12" i="19"/>
  <c r="X12" i="19"/>
  <c r="T12" i="19"/>
  <c r="P12" i="19"/>
  <c r="L12" i="19"/>
  <c r="H12" i="19"/>
  <c r="AF30" i="19"/>
  <c r="AB30" i="19"/>
  <c r="X30" i="19"/>
  <c r="AE29" i="19"/>
  <c r="AA29" i="19"/>
  <c r="W29" i="19"/>
  <c r="AE28" i="19"/>
  <c r="AA28" i="19"/>
  <c r="W28" i="19"/>
  <c r="AF27" i="19"/>
  <c r="AB27" i="19"/>
  <c r="X27" i="19"/>
  <c r="AH26" i="19"/>
  <c r="AD26" i="19"/>
  <c r="Z26" i="19"/>
  <c r="V26" i="19"/>
  <c r="AG25" i="19"/>
  <c r="AC25" i="19"/>
  <c r="Y25" i="19"/>
  <c r="U25" i="19"/>
  <c r="AG24" i="19"/>
  <c r="AC24" i="19"/>
  <c r="Y24" i="19"/>
  <c r="U24" i="19"/>
  <c r="AH23" i="19"/>
  <c r="AD23" i="19"/>
  <c r="Z23" i="19"/>
  <c r="V23" i="19"/>
  <c r="R23" i="19"/>
  <c r="AF22" i="19"/>
  <c r="AB22" i="19"/>
  <c r="X22" i="19"/>
  <c r="T22" i="19"/>
  <c r="P22" i="19"/>
  <c r="AE21" i="19"/>
  <c r="AA21" i="19"/>
  <c r="W21" i="19"/>
  <c r="S21" i="19"/>
  <c r="O21" i="19"/>
  <c r="AE20" i="19"/>
  <c r="AA20" i="19"/>
  <c r="W20" i="19"/>
  <c r="S20" i="19"/>
  <c r="O20" i="19"/>
  <c r="AF19" i="19"/>
  <c r="AB19" i="19"/>
  <c r="X19" i="19"/>
  <c r="T19" i="19"/>
  <c r="P19" i="19"/>
  <c r="AH18" i="19"/>
  <c r="AD18" i="19"/>
  <c r="Z18" i="19"/>
  <c r="V18" i="19"/>
  <c r="R18" i="19"/>
  <c r="N18" i="19"/>
  <c r="AG17" i="19"/>
  <c r="AC17" i="19"/>
  <c r="Y17" i="19"/>
  <c r="U17" i="19"/>
  <c r="Q17" i="19"/>
  <c r="M17" i="19"/>
  <c r="AG16" i="19"/>
  <c r="AC16" i="19"/>
  <c r="Y16" i="19"/>
  <c r="U16" i="19"/>
  <c r="Q16" i="19"/>
  <c r="M16" i="19"/>
  <c r="AH15" i="19"/>
  <c r="AD15" i="19"/>
  <c r="Z15" i="19"/>
  <c r="V15" i="19"/>
  <c r="R15" i="19"/>
  <c r="N15" i="19"/>
  <c r="J15" i="19"/>
  <c r="AF14" i="19"/>
  <c r="AB14" i="19"/>
  <c r="X14" i="19"/>
  <c r="T14" i="19"/>
  <c r="P14" i="19"/>
  <c r="L14" i="19"/>
  <c r="H14" i="19"/>
  <c r="AE13" i="19"/>
  <c r="AA13" i="19"/>
  <c r="W13" i="19"/>
  <c r="S13" i="19"/>
  <c r="O13" i="19"/>
  <c r="K13" i="19"/>
  <c r="G13" i="19"/>
  <c r="AE12" i="19"/>
  <c r="AA12" i="19"/>
  <c r="W12" i="19"/>
  <c r="S12" i="19"/>
  <c r="O12" i="19"/>
  <c r="K12" i="19"/>
  <c r="G12" i="19"/>
  <c r="L18" i="19"/>
  <c r="AA17" i="19"/>
  <c r="S17" i="19"/>
  <c r="K17" i="19"/>
  <c r="AA16" i="19"/>
  <c r="S16" i="19"/>
  <c r="K16" i="19"/>
  <c r="AB15" i="19"/>
  <c r="T15" i="19"/>
  <c r="L15" i="19"/>
  <c r="AD14" i="19"/>
  <c r="V14" i="19"/>
  <c r="N14" i="19"/>
  <c r="AG13" i="19"/>
  <c r="Y13" i="19"/>
  <c r="Q13" i="19"/>
  <c r="I13" i="19"/>
  <c r="AC12" i="19"/>
  <c r="U12" i="19"/>
  <c r="M12" i="19"/>
  <c r="AF17" i="19"/>
  <c r="X17" i="19"/>
  <c r="P17" i="19"/>
  <c r="AF16" i="19"/>
  <c r="X16" i="19"/>
  <c r="P16" i="19"/>
  <c r="AG15" i="19"/>
  <c r="Y15" i="19"/>
  <c r="Q15" i="19"/>
  <c r="I15" i="19"/>
  <c r="AA14" i="19"/>
  <c r="S14" i="19"/>
  <c r="K14" i="19"/>
  <c r="AD13" i="19"/>
  <c r="V13" i="19"/>
  <c r="N13" i="19"/>
  <c r="AH12" i="19"/>
  <c r="Z12" i="19"/>
  <c r="R12" i="19"/>
  <c r="J12" i="19"/>
  <c r="AE17" i="19"/>
  <c r="W17" i="19"/>
  <c r="O17" i="19"/>
  <c r="AE16" i="19"/>
  <c r="W16" i="19"/>
  <c r="O16" i="19"/>
  <c r="AF15" i="19"/>
  <c r="X15" i="19"/>
  <c r="P15" i="19"/>
  <c r="AH14" i="19"/>
  <c r="Z14" i="19"/>
  <c r="R14" i="19"/>
  <c r="J14" i="19"/>
  <c r="AC13" i="19"/>
  <c r="U13" i="19"/>
  <c r="M13" i="19"/>
  <c r="AG12" i="19"/>
  <c r="Y12" i="19"/>
  <c r="Q12" i="19"/>
  <c r="I12" i="19"/>
  <c r="M18" i="19"/>
  <c r="AB17" i="19"/>
  <c r="T17" i="19"/>
  <c r="L17" i="19"/>
  <c r="AB16" i="19"/>
  <c r="T16" i="19"/>
  <c r="L16" i="19"/>
  <c r="AC15" i="19"/>
  <c r="U15" i="19"/>
  <c r="M15" i="19"/>
  <c r="AE14" i="19"/>
  <c r="W14" i="19"/>
  <c r="O14" i="19"/>
  <c r="AH13" i="19"/>
  <c r="Z13" i="19"/>
  <c r="R13" i="19"/>
  <c r="J13" i="19"/>
  <c r="AD12" i="19"/>
  <c r="V12" i="19"/>
  <c r="N12" i="19"/>
  <c r="I40" i="16"/>
  <c r="R40" i="16"/>
  <c r="AH40" i="16"/>
  <c r="AB40" i="16"/>
  <c r="N40" i="16"/>
  <c r="AD40" i="16"/>
  <c r="Z40" i="16"/>
  <c r="AC40" i="16"/>
  <c r="L40" i="16"/>
  <c r="J40" i="16"/>
  <c r="H40" i="16"/>
  <c r="AF40" i="16"/>
  <c r="T40" i="16"/>
  <c r="V40" i="16"/>
  <c r="AE40" i="16"/>
  <c r="K40" i="16"/>
  <c r="AA40" i="16"/>
  <c r="X40" i="16"/>
  <c r="S40" i="16"/>
  <c r="G40" i="16"/>
  <c r="W40" i="16"/>
  <c r="Q40" i="16"/>
  <c r="Y40" i="16"/>
  <c r="P40" i="16"/>
  <c r="U40" i="16"/>
  <c r="AG40" i="16"/>
  <c r="F40" i="16"/>
  <c r="O40" i="16"/>
  <c r="M40" i="16"/>
  <c r="AD68" i="19"/>
  <c r="AD88" i="19"/>
  <c r="AD95" i="19"/>
  <c r="AD96" i="19"/>
  <c r="AH68" i="19"/>
  <c r="AH88" i="19"/>
  <c r="AH95" i="19"/>
  <c r="AH96" i="19"/>
  <c r="E5" i="15"/>
  <c r="AF11" i="19"/>
  <c r="AF31" i="19"/>
  <c r="AF38" i="19"/>
  <c r="AH98" i="19"/>
  <c r="AH99" i="19"/>
  <c r="AH100" i="19"/>
  <c r="AD99" i="19"/>
  <c r="AD100" i="19"/>
  <c r="AD98" i="19"/>
  <c r="E11" i="19"/>
  <c r="E31" i="19"/>
  <c r="E38" i="19"/>
  <c r="E39" i="19"/>
  <c r="AG125" i="19"/>
  <c r="AG145" i="19"/>
  <c r="AG152" i="19"/>
  <c r="AG153" i="19"/>
  <c r="Y68" i="19"/>
  <c r="Y88" i="19"/>
  <c r="Y95" i="19"/>
  <c r="Y96" i="19"/>
  <c r="E124" i="19"/>
  <c r="T11" i="19"/>
  <c r="T31" i="19"/>
  <c r="T38" i="19"/>
  <c r="T39" i="19"/>
  <c r="AF125" i="19"/>
  <c r="AF145" i="19"/>
  <c r="AF152" i="19"/>
  <c r="AF153" i="19"/>
  <c r="AC68" i="19"/>
  <c r="AC88" i="19"/>
  <c r="AC95" i="19"/>
  <c r="AC96" i="19"/>
  <c r="Y125" i="19"/>
  <c r="Y145" i="19"/>
  <c r="Y152" i="19"/>
  <c r="Y153" i="19"/>
  <c r="AD11" i="19"/>
  <c r="AD31" i="19"/>
  <c r="AD38" i="19"/>
  <c r="AD39" i="19"/>
  <c r="E125" i="19"/>
  <c r="E145" i="19"/>
  <c r="E152" i="19"/>
  <c r="E153" i="19"/>
  <c r="AG11" i="19"/>
  <c r="AG31" i="19"/>
  <c r="AG38" i="19"/>
  <c r="AG39" i="19"/>
  <c r="AD125" i="19"/>
  <c r="AD145" i="19"/>
  <c r="AD152" i="19"/>
  <c r="AD153" i="19"/>
  <c r="AB11" i="19"/>
  <c r="AB31" i="19"/>
  <c r="AB38" i="19"/>
  <c r="AB39" i="19"/>
  <c r="Z11" i="19"/>
  <c r="Z31" i="19"/>
  <c r="Z38" i="19"/>
  <c r="Z39" i="19"/>
  <c r="W68" i="19"/>
  <c r="W88" i="19"/>
  <c r="W95" i="19"/>
  <c r="W96" i="19"/>
  <c r="AH11" i="19"/>
  <c r="AH31" i="19"/>
  <c r="AH38" i="19"/>
  <c r="AH39" i="19"/>
  <c r="R125" i="19"/>
  <c r="R145" i="19"/>
  <c r="R152" i="19"/>
  <c r="R153" i="19"/>
  <c r="Y11" i="19"/>
  <c r="Y31" i="19"/>
  <c r="Y38" i="19"/>
  <c r="Y39" i="19"/>
  <c r="AH125" i="19"/>
  <c r="AH145" i="19"/>
  <c r="AH152" i="19"/>
  <c r="AH153" i="19"/>
  <c r="V125" i="19"/>
  <c r="V145" i="19"/>
  <c r="V152" i="19"/>
  <c r="V153" i="19"/>
  <c r="AA11" i="19"/>
  <c r="AA31" i="19"/>
  <c r="AA38" i="19"/>
  <c r="AA39" i="19"/>
  <c r="T68" i="19"/>
  <c r="T88" i="19"/>
  <c r="T95" i="19"/>
  <c r="T96" i="19"/>
  <c r="K11" i="19"/>
  <c r="K31" i="19"/>
  <c r="K38" i="19"/>
  <c r="K39" i="19"/>
  <c r="AB125" i="19"/>
  <c r="AB145" i="19"/>
  <c r="AB152" i="19"/>
  <c r="AB153" i="19"/>
  <c r="AE11" i="19"/>
  <c r="AE31" i="19"/>
  <c r="AE38" i="19"/>
  <c r="AE39" i="19"/>
  <c r="X68" i="19"/>
  <c r="X88" i="19"/>
  <c r="X95" i="19"/>
  <c r="X96" i="19"/>
  <c r="F125" i="19"/>
  <c r="F145" i="19"/>
  <c r="F152" i="19"/>
  <c r="F153" i="19"/>
  <c r="I125" i="19"/>
  <c r="I145" i="19"/>
  <c r="I152" i="19"/>
  <c r="I153" i="19"/>
  <c r="L68" i="19"/>
  <c r="L88" i="19"/>
  <c r="L95" i="19"/>
  <c r="L96" i="19"/>
  <c r="I11" i="19"/>
  <c r="I31" i="19"/>
  <c r="I38" i="19"/>
  <c r="I39" i="19"/>
  <c r="E9" i="19"/>
  <c r="I68" i="19"/>
  <c r="I88" i="19"/>
  <c r="I95" i="19"/>
  <c r="I96" i="19"/>
  <c r="G68" i="19"/>
  <c r="G88" i="19"/>
  <c r="G95" i="19"/>
  <c r="G96" i="19"/>
  <c r="J68" i="19"/>
  <c r="J88" i="19"/>
  <c r="J95" i="19"/>
  <c r="J96" i="19"/>
  <c r="L11" i="19"/>
  <c r="L31" i="19"/>
  <c r="L38" i="19"/>
  <c r="L39" i="19"/>
  <c r="G11" i="19"/>
  <c r="G31" i="19"/>
  <c r="G38" i="19"/>
  <c r="G39" i="19"/>
  <c r="F68" i="19"/>
  <c r="F88" i="19"/>
  <c r="F95" i="19"/>
  <c r="F96" i="19"/>
  <c r="G125" i="19"/>
  <c r="G145" i="19"/>
  <c r="G152" i="19"/>
  <c r="G153" i="19"/>
  <c r="H11" i="19"/>
  <c r="H31" i="19"/>
  <c r="H38" i="19"/>
  <c r="H39" i="19"/>
  <c r="J125" i="19"/>
  <c r="J145" i="19"/>
  <c r="J152" i="19"/>
  <c r="J153" i="19"/>
  <c r="K68" i="19"/>
  <c r="K88" i="19"/>
  <c r="K95" i="19"/>
  <c r="K96" i="19"/>
  <c r="H68" i="19"/>
  <c r="H88" i="19"/>
  <c r="H95" i="19"/>
  <c r="H96" i="19"/>
  <c r="M125" i="19"/>
  <c r="M145" i="19"/>
  <c r="M152" i="19"/>
  <c r="M153" i="19"/>
  <c r="S11" i="19"/>
  <c r="S31" i="19"/>
  <c r="S38" i="19"/>
  <c r="S39" i="19"/>
  <c r="V11" i="19"/>
  <c r="V31" i="19"/>
  <c r="V38" i="19"/>
  <c r="V39" i="19"/>
  <c r="K125" i="19"/>
  <c r="K145" i="19"/>
  <c r="K152" i="19"/>
  <c r="K153" i="19"/>
  <c r="N11" i="19"/>
  <c r="N31" i="19"/>
  <c r="N38" i="19"/>
  <c r="N39" i="19"/>
  <c r="N125" i="19"/>
  <c r="N145" i="19"/>
  <c r="N152" i="19"/>
  <c r="N153" i="19"/>
  <c r="P11" i="19"/>
  <c r="P31" i="19"/>
  <c r="P38" i="19"/>
  <c r="P39" i="19"/>
  <c r="M11" i="19"/>
  <c r="M31" i="19"/>
  <c r="M38" i="19"/>
  <c r="M39" i="19"/>
  <c r="Q68" i="19"/>
  <c r="Q88" i="19"/>
  <c r="Q95" i="19"/>
  <c r="Q96" i="19"/>
  <c r="R68" i="19"/>
  <c r="R88" i="19"/>
  <c r="R95" i="19"/>
  <c r="R96" i="19"/>
  <c r="R11" i="19"/>
  <c r="R31" i="19"/>
  <c r="R38" i="19"/>
  <c r="R39" i="19"/>
  <c r="U11" i="19"/>
  <c r="U31" i="19"/>
  <c r="U38" i="19"/>
  <c r="U39" i="19"/>
  <c r="S68" i="19"/>
  <c r="S88" i="19"/>
  <c r="S95" i="19"/>
  <c r="S96" i="19"/>
  <c r="L125" i="19"/>
  <c r="L145" i="19"/>
  <c r="L152" i="19"/>
  <c r="L153" i="19"/>
  <c r="O11" i="19"/>
  <c r="O31" i="19"/>
  <c r="O38" i="19"/>
  <c r="O39" i="19"/>
  <c r="P68" i="19"/>
  <c r="P88" i="19"/>
  <c r="P95" i="19"/>
  <c r="P96" i="19"/>
  <c r="P125" i="19"/>
  <c r="P145" i="19"/>
  <c r="P152" i="19"/>
  <c r="P153" i="19"/>
  <c r="J11" i="19"/>
  <c r="J31" i="19"/>
  <c r="J38" i="19"/>
  <c r="J39" i="19"/>
  <c r="N68" i="19"/>
  <c r="N88" i="19"/>
  <c r="N95" i="19"/>
  <c r="N96" i="19"/>
  <c r="Z68" i="19"/>
  <c r="Z88" i="19"/>
  <c r="Z95" i="19"/>
  <c r="Z96" i="19"/>
  <c r="AB68" i="19"/>
  <c r="AB88" i="19"/>
  <c r="AB95" i="19"/>
  <c r="AB96" i="19"/>
  <c r="U125" i="19"/>
  <c r="U145" i="19"/>
  <c r="U152" i="19"/>
  <c r="U153" i="19"/>
  <c r="O68" i="19"/>
  <c r="O88" i="19"/>
  <c r="O95" i="19"/>
  <c r="O96" i="19"/>
  <c r="Z125" i="19"/>
  <c r="Z145" i="19"/>
  <c r="Z152" i="19"/>
  <c r="Z153" i="19"/>
  <c r="H125" i="19"/>
  <c r="H145" i="19"/>
  <c r="H152" i="19"/>
  <c r="H153" i="19"/>
  <c r="M68" i="19"/>
  <c r="M88" i="19"/>
  <c r="M95" i="19"/>
  <c r="M96" i="19"/>
  <c r="Q11" i="19"/>
  <c r="Q31" i="19"/>
  <c r="Q38" i="19"/>
  <c r="Q39" i="19"/>
  <c r="Q125" i="19"/>
  <c r="Q145" i="19"/>
  <c r="Q152" i="19"/>
  <c r="Q153" i="19"/>
  <c r="U68" i="19"/>
  <c r="U88" i="19"/>
  <c r="U95" i="19"/>
  <c r="U96" i="19"/>
  <c r="T125" i="19"/>
  <c r="T145" i="19"/>
  <c r="T152" i="19"/>
  <c r="T153" i="19"/>
  <c r="X125" i="19"/>
  <c r="X145" i="19"/>
  <c r="X152" i="19"/>
  <c r="X153" i="19"/>
  <c r="AA68" i="19"/>
  <c r="AA88" i="19"/>
  <c r="AA95" i="19"/>
  <c r="AA96" i="19"/>
  <c r="O125" i="19"/>
  <c r="O145" i="19"/>
  <c r="O152" i="19"/>
  <c r="O153" i="19"/>
  <c r="V68" i="19"/>
  <c r="V88" i="19"/>
  <c r="V95" i="19"/>
  <c r="V96" i="19"/>
  <c r="AC11" i="19"/>
  <c r="AC31" i="19"/>
  <c r="AC38" i="19"/>
  <c r="AC39" i="19"/>
  <c r="E8" i="19"/>
  <c r="E68" i="19"/>
  <c r="E88" i="19"/>
  <c r="E95" i="19"/>
  <c r="E96" i="19"/>
  <c r="AF68" i="19"/>
  <c r="AF88" i="19"/>
  <c r="AF95" i="19"/>
  <c r="AF96" i="19"/>
  <c r="AE68" i="19"/>
  <c r="AE88" i="19"/>
  <c r="AE95" i="19"/>
  <c r="AE96" i="19"/>
  <c r="AC125" i="19"/>
  <c r="AC145" i="19"/>
  <c r="AC152" i="19"/>
  <c r="AC153" i="19"/>
  <c r="AA125" i="19"/>
  <c r="AA145" i="19"/>
  <c r="AA152" i="19"/>
  <c r="AA153" i="19"/>
  <c r="W125" i="19"/>
  <c r="W145" i="19"/>
  <c r="W152" i="19"/>
  <c r="W153" i="19"/>
  <c r="X11" i="19"/>
  <c r="X31" i="19"/>
  <c r="X38" i="19"/>
  <c r="X39" i="19"/>
  <c r="S125" i="19"/>
  <c r="S145" i="19"/>
  <c r="S152" i="19"/>
  <c r="S153" i="19"/>
  <c r="E67" i="19"/>
  <c r="AG68" i="19"/>
  <c r="AG88" i="19"/>
  <c r="AG95" i="19"/>
  <c r="AG96" i="19"/>
  <c r="AE125" i="19"/>
  <c r="AE145" i="19"/>
  <c r="AE152" i="19"/>
  <c r="AE153" i="19"/>
  <c r="W11" i="19"/>
  <c r="W31" i="19"/>
  <c r="W38" i="19"/>
  <c r="W39" i="19"/>
  <c r="AF42" i="19"/>
  <c r="AF39" i="19"/>
  <c r="AF43" i="19"/>
  <c r="AF41" i="19"/>
  <c r="W43" i="19"/>
  <c r="W42" i="19"/>
  <c r="W41" i="19"/>
  <c r="S156" i="19"/>
  <c r="S157" i="19"/>
  <c r="S155" i="19"/>
  <c r="AC156" i="19"/>
  <c r="AC157" i="19"/>
  <c r="AC155" i="19"/>
  <c r="AA100" i="19"/>
  <c r="AA98" i="19"/>
  <c r="AA99" i="19"/>
  <c r="Q156" i="19"/>
  <c r="Q157" i="19"/>
  <c r="Q155" i="19"/>
  <c r="Z157" i="19"/>
  <c r="Z155" i="19"/>
  <c r="Z156" i="19"/>
  <c r="Z98" i="19"/>
  <c r="Z100" i="19"/>
  <c r="Z99" i="19"/>
  <c r="P98" i="19"/>
  <c r="P100" i="19"/>
  <c r="P99" i="19"/>
  <c r="U43" i="19"/>
  <c r="U42" i="19"/>
  <c r="U41" i="19"/>
  <c r="M41" i="19"/>
  <c r="M43" i="19"/>
  <c r="M42" i="19"/>
  <c r="K156" i="19"/>
  <c r="K157" i="19"/>
  <c r="K155" i="19"/>
  <c r="H98" i="19"/>
  <c r="H99" i="19"/>
  <c r="H100" i="19"/>
  <c r="G155" i="19"/>
  <c r="G156" i="19"/>
  <c r="G157" i="19"/>
  <c r="J99" i="19"/>
  <c r="J100" i="19"/>
  <c r="J98" i="19"/>
  <c r="E30" i="16"/>
  <c r="AI30" i="16"/>
  <c r="E10" i="16"/>
  <c r="F155" i="19"/>
  <c r="F156" i="19"/>
  <c r="F157" i="19"/>
  <c r="K41" i="19"/>
  <c r="K43" i="19"/>
  <c r="K42" i="19"/>
  <c r="AH157" i="19"/>
  <c r="AH155" i="19"/>
  <c r="AH156" i="19"/>
  <c r="W99" i="19"/>
  <c r="W100" i="19"/>
  <c r="W98" i="19"/>
  <c r="AG41" i="19"/>
  <c r="AG42" i="19"/>
  <c r="AG43" i="19"/>
  <c r="AC100" i="19"/>
  <c r="AC99" i="19"/>
  <c r="AC98" i="19"/>
  <c r="Y100" i="19"/>
  <c r="Y98" i="19"/>
  <c r="Y99" i="19"/>
  <c r="X43" i="19"/>
  <c r="X42" i="19"/>
  <c r="X41" i="19"/>
  <c r="AE98" i="19"/>
  <c r="AE99" i="19"/>
  <c r="AE100" i="19"/>
  <c r="AC41" i="19"/>
  <c r="AC43" i="19"/>
  <c r="AC42" i="19"/>
  <c r="X156" i="19"/>
  <c r="X157" i="19"/>
  <c r="X155" i="19"/>
  <c r="Q41" i="19"/>
  <c r="Q43" i="19"/>
  <c r="Q42" i="19"/>
  <c r="O99" i="19"/>
  <c r="O100" i="19"/>
  <c r="O98" i="19"/>
  <c r="N100" i="19"/>
  <c r="N99" i="19"/>
  <c r="N98" i="19"/>
  <c r="O42" i="19"/>
  <c r="O41" i="19"/>
  <c r="O43" i="19"/>
  <c r="R41" i="19"/>
  <c r="R42" i="19"/>
  <c r="R43" i="19"/>
  <c r="P41" i="19"/>
  <c r="P43" i="19"/>
  <c r="P42" i="19"/>
  <c r="V41" i="19"/>
  <c r="V42" i="19"/>
  <c r="V43" i="19"/>
  <c r="K99" i="19"/>
  <c r="K100" i="19"/>
  <c r="K98" i="19"/>
  <c r="F98" i="19"/>
  <c r="F99" i="19"/>
  <c r="F100" i="19"/>
  <c r="G100" i="19"/>
  <c r="G99" i="19"/>
  <c r="G98" i="19"/>
  <c r="I42" i="19"/>
  <c r="I41" i="19"/>
  <c r="I43" i="19"/>
  <c r="X98" i="19"/>
  <c r="X99" i="19"/>
  <c r="X100" i="19"/>
  <c r="T99" i="19"/>
  <c r="T100" i="19"/>
  <c r="T98" i="19"/>
  <c r="Y42" i="19"/>
  <c r="Y41" i="19"/>
  <c r="Y43" i="19"/>
  <c r="Z42" i="19"/>
  <c r="Z43" i="19"/>
  <c r="Z41" i="19"/>
  <c r="E155" i="19"/>
  <c r="E156" i="19"/>
  <c r="E157" i="19"/>
  <c r="AF157" i="19"/>
  <c r="AF155" i="19"/>
  <c r="AF156" i="19"/>
  <c r="AG155" i="19"/>
  <c r="AG156" i="19"/>
  <c r="AG157" i="19"/>
  <c r="AG100" i="19"/>
  <c r="AG98" i="19"/>
  <c r="AG99" i="19"/>
  <c r="AF99" i="19"/>
  <c r="AF100" i="19"/>
  <c r="AF98" i="19"/>
  <c r="V98" i="19"/>
  <c r="V99" i="19"/>
  <c r="V100" i="19"/>
  <c r="T156" i="19"/>
  <c r="T157" i="19"/>
  <c r="T155" i="19"/>
  <c r="M99" i="19"/>
  <c r="M98" i="19"/>
  <c r="M100" i="19"/>
  <c r="U156" i="19"/>
  <c r="U157" i="19"/>
  <c r="U155" i="19"/>
  <c r="J41" i="19"/>
  <c r="J43" i="19"/>
  <c r="J42" i="19"/>
  <c r="L156" i="19"/>
  <c r="L157" i="19"/>
  <c r="L155" i="19"/>
  <c r="R99" i="19"/>
  <c r="R100" i="19"/>
  <c r="R98" i="19"/>
  <c r="N157" i="19"/>
  <c r="N155" i="19"/>
  <c r="N156" i="19"/>
  <c r="S41" i="19"/>
  <c r="S42" i="19"/>
  <c r="S43" i="19"/>
  <c r="J156" i="19"/>
  <c r="J157" i="19"/>
  <c r="J155" i="19"/>
  <c r="G41" i="19"/>
  <c r="G43" i="19"/>
  <c r="G42" i="19"/>
  <c r="I98" i="19"/>
  <c r="I99" i="19"/>
  <c r="I100" i="19"/>
  <c r="L100" i="19"/>
  <c r="L98" i="19"/>
  <c r="L99" i="19"/>
  <c r="AE41" i="19"/>
  <c r="AE43" i="19"/>
  <c r="AE42" i="19"/>
  <c r="AA41" i="19"/>
  <c r="AA42" i="19"/>
  <c r="AA43" i="19"/>
  <c r="R155" i="19"/>
  <c r="R156" i="19"/>
  <c r="R157" i="19"/>
  <c r="AB41" i="19"/>
  <c r="AB43" i="19"/>
  <c r="AB42" i="19"/>
  <c r="AD41" i="19"/>
  <c r="AD42" i="19"/>
  <c r="AD43" i="19"/>
  <c r="T43" i="19"/>
  <c r="T42" i="19"/>
  <c r="T41" i="19"/>
  <c r="E48" i="19"/>
  <c r="E46" i="19"/>
  <c r="E89" i="19"/>
  <c r="E146" i="19"/>
  <c r="E36" i="19"/>
  <c r="E31" i="16"/>
  <c r="AE157" i="19"/>
  <c r="AE156" i="19"/>
  <c r="AE155" i="19"/>
  <c r="W155" i="19"/>
  <c r="W156" i="19"/>
  <c r="W157" i="19"/>
  <c r="E66" i="19"/>
  <c r="E65" i="19"/>
  <c r="AA157" i="19"/>
  <c r="AA155" i="19"/>
  <c r="AA156" i="19"/>
  <c r="E98" i="19"/>
  <c r="E100" i="19"/>
  <c r="E99" i="19"/>
  <c r="O157" i="19"/>
  <c r="O155" i="19"/>
  <c r="O156" i="19"/>
  <c r="U99" i="19"/>
  <c r="U98" i="19"/>
  <c r="U100" i="19"/>
  <c r="H155" i="19"/>
  <c r="H156" i="19"/>
  <c r="H157" i="19"/>
  <c r="AB98" i="19"/>
  <c r="AB100" i="19"/>
  <c r="AB99" i="19"/>
  <c r="P155" i="19"/>
  <c r="P156" i="19"/>
  <c r="P157" i="19"/>
  <c r="S98" i="19"/>
  <c r="S99" i="19"/>
  <c r="S100" i="19"/>
  <c r="Q98" i="19"/>
  <c r="Q99" i="19"/>
  <c r="Q100" i="19"/>
  <c r="N43" i="19"/>
  <c r="N42" i="19"/>
  <c r="N41" i="19"/>
  <c r="M156" i="19"/>
  <c r="M157" i="19"/>
  <c r="M155" i="19"/>
  <c r="H43" i="19"/>
  <c r="H41" i="19"/>
  <c r="H42" i="19"/>
  <c r="L42" i="19"/>
  <c r="L41" i="19"/>
  <c r="L43" i="19"/>
  <c r="I157" i="19"/>
  <c r="I155" i="19"/>
  <c r="I156" i="19"/>
  <c r="AB155" i="19"/>
  <c r="AB156" i="19"/>
  <c r="AB157" i="19"/>
  <c r="V157" i="19"/>
  <c r="V155" i="19"/>
  <c r="V156" i="19"/>
  <c r="AH42" i="19"/>
  <c r="AH43" i="19"/>
  <c r="AH41" i="19"/>
  <c r="AD156" i="19"/>
  <c r="AD157" i="19"/>
  <c r="AD155" i="19"/>
  <c r="Y155" i="19"/>
  <c r="Y157" i="19"/>
  <c r="Y156" i="19"/>
  <c r="E123" i="19"/>
  <c r="E122" i="19"/>
  <c r="E41" i="19"/>
  <c r="E42" i="19"/>
  <c r="E43" i="19"/>
  <c r="E35" i="16"/>
  <c r="AI35" i="16"/>
  <c r="F10" i="16"/>
  <c r="F89" i="19"/>
  <c r="F146" i="19"/>
  <c r="G32" i="19"/>
  <c r="E105" i="19"/>
  <c r="E103" i="19"/>
  <c r="E93" i="19"/>
  <c r="E36" i="16"/>
  <c r="E47" i="19"/>
  <c r="E32" i="16"/>
  <c r="E40" i="16"/>
  <c r="AI40" i="16"/>
  <c r="G10" i="16"/>
  <c r="E162" i="19"/>
  <c r="E160" i="19"/>
  <c r="E150" i="19"/>
  <c r="E41" i="16"/>
  <c r="F32" i="16"/>
  <c r="E50" i="19"/>
  <c r="E29" i="16"/>
  <c r="E161" i="19"/>
  <c r="E42" i="16"/>
  <c r="E104" i="19"/>
  <c r="E37" i="16"/>
  <c r="G46" i="19"/>
  <c r="G48" i="19"/>
  <c r="G146" i="19"/>
  <c r="G89" i="19"/>
  <c r="G36" i="19"/>
  <c r="H32" i="19"/>
  <c r="F160" i="19"/>
  <c r="F162" i="19"/>
  <c r="F150" i="19"/>
  <c r="F103" i="19"/>
  <c r="F105" i="19"/>
  <c r="F93" i="19"/>
  <c r="F31" i="16"/>
  <c r="F52" i="19"/>
  <c r="E52" i="19"/>
  <c r="E164" i="19"/>
  <c r="E166" i="19"/>
  <c r="E107" i="19"/>
  <c r="E109" i="19"/>
  <c r="G47" i="19"/>
  <c r="G32" i="16"/>
  <c r="F104" i="19"/>
  <c r="F37" i="16"/>
  <c r="H48" i="19"/>
  <c r="H36" i="19"/>
  <c r="H46" i="19"/>
  <c r="H89" i="19"/>
  <c r="H146" i="19"/>
  <c r="I32" i="19"/>
  <c r="I44" i="19"/>
  <c r="F41" i="16"/>
  <c r="F36" i="16"/>
  <c r="G103" i="19"/>
  <c r="G105" i="19"/>
  <c r="G93" i="19"/>
  <c r="G31" i="16"/>
  <c r="F161" i="19"/>
  <c r="F42" i="16"/>
  <c r="G162" i="19"/>
  <c r="G160" i="19"/>
  <c r="G150" i="19"/>
  <c r="E39" i="16"/>
  <c r="E34" i="16"/>
  <c r="G50" i="19"/>
  <c r="G29" i="16"/>
  <c r="H47" i="19"/>
  <c r="H32" i="16"/>
  <c r="F107" i="19"/>
  <c r="F109" i="19"/>
  <c r="G104" i="19"/>
  <c r="G37" i="16"/>
  <c r="F164" i="19"/>
  <c r="I48" i="19"/>
  <c r="I89" i="19"/>
  <c r="I101" i="19"/>
  <c r="I46" i="19"/>
  <c r="I146" i="19"/>
  <c r="I158" i="19"/>
  <c r="I36" i="19"/>
  <c r="J32" i="19"/>
  <c r="H31" i="16"/>
  <c r="H160" i="19"/>
  <c r="H162" i="19"/>
  <c r="H150" i="19"/>
  <c r="G161" i="19"/>
  <c r="G42" i="16"/>
  <c r="G36" i="16"/>
  <c r="H105" i="19"/>
  <c r="H103" i="19"/>
  <c r="H93" i="19"/>
  <c r="G41" i="16"/>
  <c r="G52" i="19"/>
  <c r="G164" i="19"/>
  <c r="G166" i="19"/>
  <c r="F34" i="16"/>
  <c r="G107" i="19"/>
  <c r="G109" i="19"/>
  <c r="H50" i="19"/>
  <c r="H52" i="19"/>
  <c r="H161" i="19"/>
  <c r="H42" i="16"/>
  <c r="H104" i="19"/>
  <c r="H37" i="16"/>
  <c r="I47" i="19"/>
  <c r="I32" i="16"/>
  <c r="H41" i="16"/>
  <c r="I31" i="16"/>
  <c r="I160" i="19"/>
  <c r="I162" i="19"/>
  <c r="I150" i="19"/>
  <c r="F166" i="19"/>
  <c r="F39" i="16"/>
  <c r="H36" i="16"/>
  <c r="J48" i="19"/>
  <c r="J46" i="19"/>
  <c r="J146" i="19"/>
  <c r="J36" i="19"/>
  <c r="J89" i="19"/>
  <c r="K32" i="19"/>
  <c r="I105" i="19"/>
  <c r="I103" i="19"/>
  <c r="I93" i="19"/>
  <c r="G39" i="16"/>
  <c r="G34" i="16"/>
  <c r="H29" i="16"/>
  <c r="H107" i="19"/>
  <c r="H34" i="16"/>
  <c r="I104" i="19"/>
  <c r="I37" i="16"/>
  <c r="H164" i="19"/>
  <c r="H166" i="19"/>
  <c r="I50" i="19"/>
  <c r="I29" i="16"/>
  <c r="I161" i="19"/>
  <c r="I42" i="16"/>
  <c r="J47" i="19"/>
  <c r="J32" i="16"/>
  <c r="J103" i="19"/>
  <c r="J105" i="19"/>
  <c r="J93" i="19"/>
  <c r="J31" i="16"/>
  <c r="I41" i="16"/>
  <c r="I36" i="16"/>
  <c r="K46" i="19"/>
  <c r="K48" i="19"/>
  <c r="K89" i="19"/>
  <c r="K146" i="19"/>
  <c r="K36" i="19"/>
  <c r="L32" i="19"/>
  <c r="J162" i="19"/>
  <c r="J150" i="19"/>
  <c r="J160" i="19"/>
  <c r="I52" i="19"/>
  <c r="H39" i="16"/>
  <c r="J50" i="19"/>
  <c r="J52" i="19"/>
  <c r="H109" i="19"/>
  <c r="I107" i="19"/>
  <c r="I109" i="19"/>
  <c r="I164" i="19"/>
  <c r="I39" i="16"/>
  <c r="J104" i="19"/>
  <c r="J37" i="16"/>
  <c r="K47" i="19"/>
  <c r="K32" i="16"/>
  <c r="J41" i="16"/>
  <c r="K31" i="16"/>
  <c r="K105" i="19"/>
  <c r="K103" i="19"/>
  <c r="K93" i="19"/>
  <c r="L48" i="19"/>
  <c r="L89" i="19"/>
  <c r="L46" i="19"/>
  <c r="L36" i="19"/>
  <c r="L146" i="19"/>
  <c r="M32" i="19"/>
  <c r="J161" i="19"/>
  <c r="J42" i="16"/>
  <c r="K150" i="19"/>
  <c r="K162" i="19"/>
  <c r="K160" i="19"/>
  <c r="J36" i="16"/>
  <c r="J29" i="16"/>
  <c r="J107" i="19"/>
  <c r="J34" i="16"/>
  <c r="I166" i="19"/>
  <c r="I34" i="16"/>
  <c r="K50" i="19"/>
  <c r="K29" i="16"/>
  <c r="K104" i="19"/>
  <c r="K37" i="16"/>
  <c r="L47" i="19"/>
  <c r="L32" i="16"/>
  <c r="L31" i="16"/>
  <c r="J164" i="19"/>
  <c r="K41" i="16"/>
  <c r="M46" i="19"/>
  <c r="M48" i="19"/>
  <c r="M36" i="19"/>
  <c r="M146" i="19"/>
  <c r="M89" i="19"/>
  <c r="N32" i="19"/>
  <c r="N44" i="19"/>
  <c r="L103" i="19"/>
  <c r="L93" i="19"/>
  <c r="L105" i="19"/>
  <c r="K161" i="19"/>
  <c r="K42" i="16"/>
  <c r="L160" i="19"/>
  <c r="L162" i="19"/>
  <c r="L150" i="19"/>
  <c r="K36" i="16"/>
  <c r="J109" i="19"/>
  <c r="K52" i="19"/>
  <c r="K107" i="19"/>
  <c r="K109" i="19"/>
  <c r="L50" i="19"/>
  <c r="L29" i="16"/>
  <c r="L104" i="19"/>
  <c r="L37" i="16"/>
  <c r="M47" i="19"/>
  <c r="M32" i="16"/>
  <c r="M31" i="16"/>
  <c r="K164" i="19"/>
  <c r="L161" i="19"/>
  <c r="L42" i="16"/>
  <c r="N46" i="19"/>
  <c r="N48" i="19"/>
  <c r="N89" i="19"/>
  <c r="N101" i="19"/>
  <c r="N146" i="19"/>
  <c r="N158" i="19"/>
  <c r="N36" i="19"/>
  <c r="O32" i="19"/>
  <c r="J166" i="19"/>
  <c r="J39" i="16"/>
  <c r="M103" i="19"/>
  <c r="M105" i="19"/>
  <c r="M93" i="19"/>
  <c r="L41" i="16"/>
  <c r="L36" i="16"/>
  <c r="M160" i="19"/>
  <c r="M162" i="19"/>
  <c r="M150" i="19"/>
  <c r="L52" i="19"/>
  <c r="K34" i="16"/>
  <c r="L164" i="19"/>
  <c r="L39" i="16"/>
  <c r="L107" i="19"/>
  <c r="L34" i="16"/>
  <c r="M50" i="19"/>
  <c r="M29" i="16"/>
  <c r="M161" i="19"/>
  <c r="M42" i="16"/>
  <c r="M104" i="19"/>
  <c r="M37" i="16"/>
  <c r="N47" i="19"/>
  <c r="N32" i="16"/>
  <c r="M41" i="16"/>
  <c r="N31" i="16"/>
  <c r="M36" i="16"/>
  <c r="N162" i="19"/>
  <c r="N160" i="19"/>
  <c r="N150" i="19"/>
  <c r="N105" i="19"/>
  <c r="N93" i="19"/>
  <c r="N103" i="19"/>
  <c r="N104" i="19"/>
  <c r="N37" i="16"/>
  <c r="K39" i="16"/>
  <c r="K166" i="19"/>
  <c r="O48" i="19"/>
  <c r="O46" i="19"/>
  <c r="O47" i="19"/>
  <c r="O32" i="16"/>
  <c r="O146" i="19"/>
  <c r="O36" i="19"/>
  <c r="O89" i="19"/>
  <c r="P32" i="19"/>
  <c r="N161" i="19"/>
  <c r="N42" i="16"/>
  <c r="M164" i="19"/>
  <c r="M166" i="19"/>
  <c r="L166" i="19"/>
  <c r="N50" i="19"/>
  <c r="N29" i="16"/>
  <c r="L109" i="19"/>
  <c r="M52" i="19"/>
  <c r="M107" i="19"/>
  <c r="M109" i="19"/>
  <c r="O160" i="19"/>
  <c r="O162" i="19"/>
  <c r="O150" i="19"/>
  <c r="N107" i="19"/>
  <c r="N36" i="16"/>
  <c r="O31" i="16"/>
  <c r="O50" i="19"/>
  <c r="P46" i="19"/>
  <c r="P48" i="19"/>
  <c r="P146" i="19"/>
  <c r="P36" i="19"/>
  <c r="P89" i="19"/>
  <c r="Q32" i="19"/>
  <c r="O103" i="19"/>
  <c r="O105" i="19"/>
  <c r="O93" i="19"/>
  <c r="N41" i="16"/>
  <c r="M39" i="16"/>
  <c r="N164" i="19"/>
  <c r="N166" i="19"/>
  <c r="P47" i="19"/>
  <c r="P32" i="16"/>
  <c r="M34" i="16"/>
  <c r="N52" i="19"/>
  <c r="O161" i="19"/>
  <c r="O42" i="16"/>
  <c r="O104" i="19"/>
  <c r="O37" i="16"/>
  <c r="P160" i="19"/>
  <c r="P162" i="19"/>
  <c r="P150" i="19"/>
  <c r="O29" i="16"/>
  <c r="O52" i="19"/>
  <c r="O41" i="16"/>
  <c r="O36" i="16"/>
  <c r="Q48" i="19"/>
  <c r="Q46" i="19"/>
  <c r="Q146" i="19"/>
  <c r="Q36" i="19"/>
  <c r="Q89" i="19"/>
  <c r="R32" i="19"/>
  <c r="P105" i="19"/>
  <c r="P103" i="19"/>
  <c r="P93" i="19"/>
  <c r="N109" i="19"/>
  <c r="N34" i="16"/>
  <c r="P31" i="16"/>
  <c r="N39" i="16"/>
  <c r="P50" i="19"/>
  <c r="P52" i="19"/>
  <c r="O107" i="19"/>
  <c r="O109" i="19"/>
  <c r="P104" i="19"/>
  <c r="P37" i="16"/>
  <c r="O164" i="19"/>
  <c r="O39" i="16"/>
  <c r="Q47" i="19"/>
  <c r="Q32" i="16"/>
  <c r="P161" i="19"/>
  <c r="P42" i="16"/>
  <c r="R48" i="19"/>
  <c r="R46" i="19"/>
  <c r="R89" i="19"/>
  <c r="R36" i="19"/>
  <c r="R146" i="19"/>
  <c r="S32" i="19"/>
  <c r="S44" i="19"/>
  <c r="P41" i="16"/>
  <c r="P36" i="16"/>
  <c r="Q103" i="19"/>
  <c r="Q105" i="19"/>
  <c r="Q93" i="19"/>
  <c r="Q31" i="16"/>
  <c r="Q162" i="19"/>
  <c r="Q160" i="19"/>
  <c r="Q150" i="19"/>
  <c r="P29" i="16"/>
  <c r="O34" i="16"/>
  <c r="O166" i="19"/>
  <c r="P164" i="19"/>
  <c r="P166" i="19"/>
  <c r="Q50" i="19"/>
  <c r="Q29" i="16"/>
  <c r="P107" i="19"/>
  <c r="P109" i="19"/>
  <c r="R47" i="19"/>
  <c r="R32" i="16"/>
  <c r="Q161" i="19"/>
  <c r="Q42" i="16"/>
  <c r="S46" i="19"/>
  <c r="S48" i="19"/>
  <c r="S36" i="19"/>
  <c r="S146" i="19"/>
  <c r="S158" i="19"/>
  <c r="S89" i="19"/>
  <c r="S101" i="19"/>
  <c r="T32" i="19"/>
  <c r="Q41" i="16"/>
  <c r="R31" i="16"/>
  <c r="Q36" i="16"/>
  <c r="R103" i="19"/>
  <c r="R105" i="19"/>
  <c r="R93" i="19"/>
  <c r="Q104" i="19"/>
  <c r="Q37" i="16"/>
  <c r="R160" i="19"/>
  <c r="R162" i="19"/>
  <c r="R150" i="19"/>
  <c r="Q164" i="19"/>
  <c r="Q166" i="19"/>
  <c r="Q52" i="19"/>
  <c r="P39" i="16"/>
  <c r="R50" i="19"/>
  <c r="R52" i="19"/>
  <c r="P34" i="16"/>
  <c r="S47" i="19"/>
  <c r="S32" i="16"/>
  <c r="R161" i="19"/>
  <c r="R42" i="16"/>
  <c r="R104" i="19"/>
  <c r="R37" i="16"/>
  <c r="R41" i="16"/>
  <c r="Q107" i="19"/>
  <c r="S162" i="19"/>
  <c r="S160" i="19"/>
  <c r="S150" i="19"/>
  <c r="R36" i="16"/>
  <c r="S31" i="16"/>
  <c r="T48" i="19"/>
  <c r="T46" i="19"/>
  <c r="T89" i="19"/>
  <c r="T36" i="19"/>
  <c r="T146" i="19"/>
  <c r="U32" i="19"/>
  <c r="S105" i="19"/>
  <c r="S103" i="19"/>
  <c r="S93" i="19"/>
  <c r="Q39" i="16"/>
  <c r="S50" i="19"/>
  <c r="S29" i="16"/>
  <c r="R29" i="16"/>
  <c r="R107" i="19"/>
  <c r="R109" i="19"/>
  <c r="R164" i="19"/>
  <c r="R166" i="19"/>
  <c r="S104" i="19"/>
  <c r="S37" i="16"/>
  <c r="T160" i="19"/>
  <c r="T150" i="19"/>
  <c r="T162" i="19"/>
  <c r="S161" i="19"/>
  <c r="S42" i="16"/>
  <c r="T31" i="16"/>
  <c r="S41" i="16"/>
  <c r="Q34" i="16"/>
  <c r="Q109" i="19"/>
  <c r="T103" i="19"/>
  <c r="T105" i="19"/>
  <c r="T93" i="19"/>
  <c r="S36" i="16"/>
  <c r="U46" i="19"/>
  <c r="U48" i="19"/>
  <c r="U36" i="19"/>
  <c r="U89" i="19"/>
  <c r="U146" i="19"/>
  <c r="V32" i="19"/>
  <c r="T47" i="19"/>
  <c r="T32" i="16"/>
  <c r="U47" i="19"/>
  <c r="U32" i="16"/>
  <c r="T161" i="19"/>
  <c r="T42" i="16"/>
  <c r="R34" i="16"/>
  <c r="S107" i="19"/>
  <c r="S34" i="16"/>
  <c r="S52" i="19"/>
  <c r="S164" i="19"/>
  <c r="S166" i="19"/>
  <c r="R39" i="16"/>
  <c r="T104" i="19"/>
  <c r="T37" i="16"/>
  <c r="U162" i="19"/>
  <c r="U160" i="19"/>
  <c r="U150" i="19"/>
  <c r="U31" i="16"/>
  <c r="U103" i="19"/>
  <c r="U105" i="19"/>
  <c r="U93" i="19"/>
  <c r="V48" i="19"/>
  <c r="V46" i="19"/>
  <c r="V146" i="19"/>
  <c r="V36" i="19"/>
  <c r="V89" i="19"/>
  <c r="W32" i="19"/>
  <c r="T36" i="16"/>
  <c r="T50" i="19"/>
  <c r="T41" i="16"/>
  <c r="T164" i="19"/>
  <c r="T166" i="19"/>
  <c r="U50" i="19"/>
  <c r="U29" i="16"/>
  <c r="S109" i="19"/>
  <c r="S39" i="16"/>
  <c r="T107" i="19"/>
  <c r="T34" i="16"/>
  <c r="U104" i="19"/>
  <c r="U37" i="16"/>
  <c r="V47" i="19"/>
  <c r="V32" i="16"/>
  <c r="U161" i="19"/>
  <c r="U42" i="16"/>
  <c r="V31" i="16"/>
  <c r="T52" i="19"/>
  <c r="T29" i="16"/>
  <c r="V105" i="19"/>
  <c r="V103" i="19"/>
  <c r="V93" i="19"/>
  <c r="U41" i="16"/>
  <c r="V162" i="19"/>
  <c r="V160" i="19"/>
  <c r="V150" i="19"/>
  <c r="U36" i="16"/>
  <c r="W48" i="19"/>
  <c r="W46" i="19"/>
  <c r="W89" i="19"/>
  <c r="W146" i="19"/>
  <c r="W36" i="19"/>
  <c r="X32" i="19"/>
  <c r="X44" i="19"/>
  <c r="U52" i="19"/>
  <c r="T39" i="16"/>
  <c r="U107" i="19"/>
  <c r="U109" i="19"/>
  <c r="T109" i="19"/>
  <c r="U164" i="19"/>
  <c r="U39" i="16"/>
  <c r="V50" i="19"/>
  <c r="V52" i="19"/>
  <c r="X48" i="19"/>
  <c r="X46" i="19"/>
  <c r="X89" i="19"/>
  <c r="X101" i="19"/>
  <c r="X36" i="19"/>
  <c r="X146" i="19"/>
  <c r="X158" i="19"/>
  <c r="Y32" i="19"/>
  <c r="W47" i="19"/>
  <c r="W32" i="16"/>
  <c r="V41" i="16"/>
  <c r="V36" i="16"/>
  <c r="V104" i="19"/>
  <c r="V37" i="16"/>
  <c r="W31" i="16"/>
  <c r="W160" i="19"/>
  <c r="W162" i="19"/>
  <c r="W150" i="19"/>
  <c r="W103" i="19"/>
  <c r="W105" i="19"/>
  <c r="W93" i="19"/>
  <c r="V161" i="19"/>
  <c r="V42" i="16"/>
  <c r="X47" i="19"/>
  <c r="X32" i="16"/>
  <c r="U34" i="16"/>
  <c r="U166" i="19"/>
  <c r="V29" i="16"/>
  <c r="W50" i="19"/>
  <c r="W29" i="16"/>
  <c r="W104" i="19"/>
  <c r="W37" i="16"/>
  <c r="X31" i="16"/>
  <c r="W36" i="16"/>
  <c r="W41" i="16"/>
  <c r="X103" i="19"/>
  <c r="X93" i="19"/>
  <c r="X105" i="19"/>
  <c r="Y48" i="19"/>
  <c r="Y46" i="19"/>
  <c r="Y47" i="19"/>
  <c r="Y32" i="16"/>
  <c r="Y146" i="19"/>
  <c r="Y36" i="19"/>
  <c r="Y89" i="19"/>
  <c r="Z32" i="19"/>
  <c r="W161" i="19"/>
  <c r="W42" i="16"/>
  <c r="V107" i="19"/>
  <c r="V164" i="19"/>
  <c r="X162" i="19"/>
  <c r="X160" i="19"/>
  <c r="X150" i="19"/>
  <c r="X50" i="19"/>
  <c r="X29" i="16"/>
  <c r="W52" i="19"/>
  <c r="W107" i="19"/>
  <c r="W34" i="16"/>
  <c r="X161" i="19"/>
  <c r="X42" i="16"/>
  <c r="X104" i="19"/>
  <c r="X37" i="16"/>
  <c r="Z48" i="19"/>
  <c r="Z46" i="19"/>
  <c r="Z89" i="19"/>
  <c r="Z36" i="19"/>
  <c r="Z146" i="19"/>
  <c r="AA32" i="19"/>
  <c r="X41" i="16"/>
  <c r="V109" i="19"/>
  <c r="V34" i="16"/>
  <c r="Y31" i="16"/>
  <c r="Y50" i="19"/>
  <c r="Y160" i="19"/>
  <c r="Y162" i="19"/>
  <c r="Y150" i="19"/>
  <c r="X36" i="16"/>
  <c r="V39" i="16"/>
  <c r="V166" i="19"/>
  <c r="Y103" i="19"/>
  <c r="Y105" i="19"/>
  <c r="Y93" i="19"/>
  <c r="W164" i="19"/>
  <c r="Z47" i="19"/>
  <c r="Z32" i="16"/>
  <c r="X52" i="19"/>
  <c r="W109" i="19"/>
  <c r="X164" i="19"/>
  <c r="X39" i="16"/>
  <c r="X107" i="19"/>
  <c r="X34" i="16"/>
  <c r="Y104" i="19"/>
  <c r="Y37" i="16"/>
  <c r="Y161" i="19"/>
  <c r="Y42" i="16"/>
  <c r="Y52" i="19"/>
  <c r="Y29" i="16"/>
  <c r="Z31" i="16"/>
  <c r="Z105" i="19"/>
  <c r="Z103" i="19"/>
  <c r="Z93" i="19"/>
  <c r="W166" i="19"/>
  <c r="W39" i="16"/>
  <c r="AA46" i="19"/>
  <c r="AA48" i="19"/>
  <c r="AA146" i="19"/>
  <c r="AA36" i="19"/>
  <c r="AA89" i="19"/>
  <c r="AB32" i="19"/>
  <c r="Y41" i="16"/>
  <c r="Y36" i="16"/>
  <c r="Z162" i="19"/>
  <c r="Z160" i="19"/>
  <c r="Z150" i="19"/>
  <c r="Z50" i="19"/>
  <c r="Z52" i="19"/>
  <c r="Z161" i="19"/>
  <c r="Z42" i="16"/>
  <c r="X109" i="19"/>
  <c r="X166" i="19"/>
  <c r="Y107" i="19"/>
  <c r="Y109" i="19"/>
  <c r="Y164" i="19"/>
  <c r="Y39" i="16"/>
  <c r="AA47" i="19"/>
  <c r="AA32" i="16"/>
  <c r="Z104" i="19"/>
  <c r="Z37" i="16"/>
  <c r="Z41" i="16"/>
  <c r="Z164" i="19"/>
  <c r="AA105" i="19"/>
  <c r="AA103" i="19"/>
  <c r="AA93" i="19"/>
  <c r="AA31" i="16"/>
  <c r="Z36" i="16"/>
  <c r="AA160" i="19"/>
  <c r="AA162" i="19"/>
  <c r="AA150" i="19"/>
  <c r="AB48" i="19"/>
  <c r="AB46" i="19"/>
  <c r="AB89" i="19"/>
  <c r="AB36" i="19"/>
  <c r="AB146" i="19"/>
  <c r="AC32" i="19"/>
  <c r="AC44" i="19"/>
  <c r="Z29" i="16"/>
  <c r="Y166" i="19"/>
  <c r="Y34" i="16"/>
  <c r="AA104" i="19"/>
  <c r="AA37" i="16"/>
  <c r="AA50" i="19"/>
  <c r="AA52" i="19"/>
  <c r="AA161" i="19"/>
  <c r="AA42" i="16"/>
  <c r="Z107" i="19"/>
  <c r="Z109" i="19"/>
  <c r="AC48" i="19"/>
  <c r="AC46" i="19"/>
  <c r="AC146" i="19"/>
  <c r="AC158" i="19"/>
  <c r="AC36" i="19"/>
  <c r="AC89" i="19"/>
  <c r="AC101" i="19"/>
  <c r="AD32" i="19"/>
  <c r="AB162" i="19"/>
  <c r="AB160" i="19"/>
  <c r="AB150" i="19"/>
  <c r="AB31" i="16"/>
  <c r="AB103" i="19"/>
  <c r="AB105" i="19"/>
  <c r="AB93" i="19"/>
  <c r="AA41" i="16"/>
  <c r="Z166" i="19"/>
  <c r="Z39" i="16"/>
  <c r="AB47" i="19"/>
  <c r="AB32" i="16"/>
  <c r="AA36" i="16"/>
  <c r="Z34" i="16"/>
  <c r="AA107" i="19"/>
  <c r="AA109" i="19"/>
  <c r="AA29" i="16"/>
  <c r="AA164" i="19"/>
  <c r="AA39" i="16"/>
  <c r="AC47" i="19"/>
  <c r="AC32" i="16"/>
  <c r="AB104" i="19"/>
  <c r="AB37" i="16"/>
  <c r="AC31" i="16"/>
  <c r="AB50" i="19"/>
  <c r="AC160" i="19"/>
  <c r="AC162" i="19"/>
  <c r="AC150" i="19"/>
  <c r="AB36" i="16"/>
  <c r="AB41" i="16"/>
  <c r="AD46" i="19"/>
  <c r="AD146" i="19"/>
  <c r="AD36" i="19"/>
  <c r="AD48" i="19"/>
  <c r="AD89" i="19"/>
  <c r="AE32" i="19"/>
  <c r="AB161" i="19"/>
  <c r="AB42" i="16"/>
  <c r="AC105" i="19"/>
  <c r="AC103" i="19"/>
  <c r="AC93" i="19"/>
  <c r="AA34" i="16"/>
  <c r="AA166" i="19"/>
  <c r="AC50" i="19"/>
  <c r="AC52" i="19"/>
  <c r="AC104" i="19"/>
  <c r="AC37" i="16"/>
  <c r="AB107" i="19"/>
  <c r="AB109" i="19"/>
  <c r="AC161" i="19"/>
  <c r="AC42" i="16"/>
  <c r="AB164" i="19"/>
  <c r="AB166" i="19"/>
  <c r="AC36" i="16"/>
  <c r="AC41" i="16"/>
  <c r="AD31" i="16"/>
  <c r="AD162" i="19"/>
  <c r="AD160" i="19"/>
  <c r="AD150" i="19"/>
  <c r="AE48" i="19"/>
  <c r="AE46" i="19"/>
  <c r="AE89" i="19"/>
  <c r="AE146" i="19"/>
  <c r="AE36" i="19"/>
  <c r="AF32" i="19"/>
  <c r="AD103" i="19"/>
  <c r="AD105" i="19"/>
  <c r="AD93" i="19"/>
  <c r="AD47" i="19"/>
  <c r="AD32" i="16"/>
  <c r="AB29" i="16"/>
  <c r="AB52" i="19"/>
  <c r="AC29" i="16"/>
  <c r="AC164" i="19"/>
  <c r="AC166" i="19"/>
  <c r="AC107" i="19"/>
  <c r="AC34" i="16"/>
  <c r="AB34" i="16"/>
  <c r="AD104" i="19"/>
  <c r="AD37" i="16"/>
  <c r="AD161" i="19"/>
  <c r="AD42" i="16"/>
  <c r="AE47" i="19"/>
  <c r="AE32" i="16"/>
  <c r="AB39" i="16"/>
  <c r="AF46" i="19"/>
  <c r="AF48" i="19"/>
  <c r="AF89" i="19"/>
  <c r="AF36" i="19"/>
  <c r="AF146" i="19"/>
  <c r="AG32" i="19"/>
  <c r="AD36" i="16"/>
  <c r="AE103" i="19"/>
  <c r="AE105" i="19"/>
  <c r="AE93" i="19"/>
  <c r="AD50" i="19"/>
  <c r="AD41" i="16"/>
  <c r="AE31" i="16"/>
  <c r="AE162" i="19"/>
  <c r="AE160" i="19"/>
  <c r="AE150" i="19"/>
  <c r="AC109" i="19"/>
  <c r="AC39" i="16"/>
  <c r="AD164" i="19"/>
  <c r="AD39" i="16"/>
  <c r="AE50" i="19"/>
  <c r="AE29" i="16"/>
  <c r="AD107" i="19"/>
  <c r="AD109" i="19"/>
  <c r="AE104" i="19"/>
  <c r="AE37" i="16"/>
  <c r="AE41" i="16"/>
  <c r="AD52" i="19"/>
  <c r="AD29" i="16"/>
  <c r="AF31" i="16"/>
  <c r="AE161" i="19"/>
  <c r="AE42" i="16"/>
  <c r="AE36" i="16"/>
  <c r="AF105" i="19"/>
  <c r="AF103" i="19"/>
  <c r="AF93" i="19"/>
  <c r="AG48" i="19"/>
  <c r="AG46" i="19"/>
  <c r="AG89" i="19"/>
  <c r="AG146" i="19"/>
  <c r="AG36" i="19"/>
  <c r="AH32" i="19"/>
  <c r="AH44" i="19"/>
  <c r="AF162" i="19"/>
  <c r="AF160" i="19"/>
  <c r="AF150" i="19"/>
  <c r="AF47" i="19"/>
  <c r="AF32" i="16"/>
  <c r="AE52" i="19"/>
  <c r="AD166" i="19"/>
  <c r="AD34" i="16"/>
  <c r="AE107" i="19"/>
  <c r="AE34" i="16"/>
  <c r="AF161" i="19"/>
  <c r="AF42" i="16"/>
  <c r="AG47" i="19"/>
  <c r="AG32" i="16"/>
  <c r="AF104" i="19"/>
  <c r="AF37" i="16"/>
  <c r="AF36" i="16"/>
  <c r="AF50" i="19"/>
  <c r="AH48" i="19"/>
  <c r="AH46" i="19"/>
  <c r="AH36" i="19"/>
  <c r="AH89" i="19"/>
  <c r="AH101" i="19"/>
  <c r="AH146" i="19"/>
  <c r="AH158" i="19"/>
  <c r="AF41" i="16"/>
  <c r="AG31" i="16"/>
  <c r="AG160" i="19"/>
  <c r="AG162" i="19"/>
  <c r="AG150" i="19"/>
  <c r="AE164" i="19"/>
  <c r="AG105" i="19"/>
  <c r="AG103" i="19"/>
  <c r="AG93" i="19"/>
  <c r="AG50" i="19"/>
  <c r="AG29" i="16"/>
  <c r="AE109" i="19"/>
  <c r="AF107" i="19"/>
  <c r="AF34" i="16"/>
  <c r="AG104" i="19"/>
  <c r="AG37" i="16"/>
  <c r="AF164" i="19"/>
  <c r="AF166" i="19"/>
  <c r="AG161" i="19"/>
  <c r="AG42" i="16"/>
  <c r="AG36" i="16"/>
  <c r="AG41" i="16"/>
  <c r="AH103" i="19"/>
  <c r="AH105" i="19"/>
  <c r="AH93" i="19"/>
  <c r="AH31" i="16"/>
  <c r="AI31" i="16"/>
  <c r="E11" i="16"/>
  <c r="AF52" i="19"/>
  <c r="AF29" i="16"/>
  <c r="AH47" i="19"/>
  <c r="AH32" i="16"/>
  <c r="AI32" i="16"/>
  <c r="E12" i="16"/>
  <c r="AE166" i="19"/>
  <c r="AE39" i="16"/>
  <c r="AH162" i="19"/>
  <c r="AH160" i="19"/>
  <c r="AH150" i="19"/>
  <c r="AG52" i="19"/>
  <c r="AF109" i="19"/>
  <c r="AG107" i="19"/>
  <c r="AG109" i="19"/>
  <c r="AF39" i="16"/>
  <c r="AG164" i="19"/>
  <c r="AG166" i="19"/>
  <c r="AH104" i="19"/>
  <c r="AH37" i="16"/>
  <c r="AI37" i="16"/>
  <c r="F12" i="16"/>
  <c r="AH161" i="19"/>
  <c r="AH42" i="16"/>
  <c r="AI42" i="16"/>
  <c r="G12" i="16"/>
  <c r="AH36" i="16"/>
  <c r="AI36" i="16"/>
  <c r="F11" i="16"/>
  <c r="AH41" i="16"/>
  <c r="AI41" i="16"/>
  <c r="G11" i="16"/>
  <c r="AH50" i="19"/>
  <c r="AG34" i="16"/>
  <c r="AG39" i="16"/>
  <c r="AH164" i="19"/>
  <c r="AH166" i="19"/>
  <c r="E169" i="19"/>
  <c r="AH29" i="16"/>
  <c r="AI29" i="16"/>
  <c r="E9" i="16"/>
  <c r="AH52" i="19"/>
  <c r="E55" i="19"/>
  <c r="E54" i="19"/>
  <c r="AH107" i="19"/>
  <c r="AH39" i="16"/>
  <c r="AI39" i="16"/>
  <c r="G9" i="16"/>
  <c r="E168" i="19"/>
  <c r="AH34" i="16"/>
  <c r="AI34" i="16"/>
  <c r="F9" i="16"/>
  <c r="AH109" i="19"/>
  <c r="E112" i="19"/>
  <c r="E111" i="19"/>
</calcChain>
</file>

<file path=xl/comments1.xml><?xml version="1.0" encoding="utf-8"?>
<comments xmlns="http://schemas.openxmlformats.org/spreadsheetml/2006/main">
  <authors>
    <author>Autor</author>
  </authors>
  <commentList>
    <comment ref="C5" authorId="0" shapeId="0">
      <text>
        <r>
          <rPr>
            <sz val="9"/>
            <color indexed="81"/>
            <rFont val="Tahoma"/>
            <family val="2"/>
          </rPr>
          <t>Introducir la cantidad de luz, en lúmenes (Lm) que emite cada bombilla</t>
        </r>
      </text>
    </comment>
    <comment ref="C6" authorId="0" shapeId="0">
      <text>
        <r>
          <rPr>
            <sz val="9"/>
            <color indexed="81"/>
            <rFont val="Tahoma"/>
            <family val="2"/>
          </rPr>
          <t>Indicar la potencia nominal de la bombilla, indicada en Watt (W). Representa la electricidad que necesita para poder emitir su flujo luminoso máximo</t>
        </r>
      </text>
    </comment>
    <comment ref="C7" authorId="0" shapeId="0">
      <text>
        <r>
          <rPr>
            <sz val="9"/>
            <color indexed="81"/>
            <rFont val="Tahoma"/>
            <family val="2"/>
          </rPr>
          <t xml:space="preserve">El lux (símbolo lx) es la unidad para la iluminancia o nivel de iluminación. Equivale a un lumen /m² y se refiere a la luz que llega a un objeto o superficie que se quiere iluminar. Depende de múltiples factores, como pueden ser la distancia entre el punto de luz y el objeto, las propiedades de la luminaria, etc.
</t>
        </r>
        <r>
          <rPr>
            <b/>
            <sz val="9"/>
            <color indexed="81"/>
            <rFont val="Tahoma"/>
            <family val="2"/>
          </rPr>
          <t>Nota:</t>
        </r>
        <r>
          <rPr>
            <sz val="9"/>
            <color indexed="81"/>
            <rFont val="Tahoma"/>
            <family val="2"/>
          </rPr>
          <t xml:space="preserve"> los lux nunca pueden superar los lúmenes de la luminaria</t>
        </r>
      </text>
    </comment>
    <comment ref="C8" authorId="0" shapeId="0">
      <text>
        <r>
          <rPr>
            <sz val="9"/>
            <color indexed="81"/>
            <rFont val="Tahoma"/>
            <family val="2"/>
          </rPr>
          <t>Horas estimadas de funcionamiento de la bombilla hasta que su flujo luminoso se ve reducido hasta el punto en que representa un 80% del flujo máximo inicial</t>
        </r>
      </text>
    </comment>
    <comment ref="C9" authorId="0" shapeId="0">
      <text>
        <r>
          <rPr>
            <sz val="9"/>
            <color indexed="81"/>
            <rFont val="Tahoma"/>
            <family val="2"/>
          </rPr>
          <t>Este valor hace referencia a la calidad del controlador, y indica las possibilidades de que se produzcan fallos tras 1000 horas de uso de las luminarias, en porcentaje.</t>
        </r>
      </text>
    </comment>
    <comment ref="C10" authorId="0" shapeId="0">
      <text>
        <r>
          <rPr>
            <sz val="9"/>
            <color indexed="81"/>
            <rFont val="Tahoma"/>
            <family val="2"/>
          </rPr>
          <t>Introducir la superficie a iluminar (m2) que está associada a cada punto de luz</t>
        </r>
      </text>
    </comment>
    <comment ref="C11" authorId="0" shapeId="0">
      <text>
        <r>
          <rPr>
            <sz val="9"/>
            <color indexed="81"/>
            <rFont val="Tahoma"/>
            <family val="2"/>
          </rPr>
          <t>Introducir el número total de puntos de luz que configuran el espacio o vía a iluminar</t>
        </r>
      </text>
    </comment>
    <comment ref="C12" authorId="0" shapeId="0">
      <text>
        <r>
          <rPr>
            <sz val="9"/>
            <color indexed="81"/>
            <rFont val="Tahoma"/>
            <family val="2"/>
          </rPr>
          <t>Precio de la bombilla, sin incluir la luminaria, en euros (€)</t>
        </r>
      </text>
    </comment>
    <comment ref="C14" authorId="0" shapeId="0">
      <text>
        <r>
          <rPr>
            <sz val="9"/>
            <color indexed="81"/>
            <rFont val="Tahoma"/>
            <family val="2"/>
          </rPr>
          <t>Temperaturas bajas equivalen a una luz cálida, mientras que temperaturas altas equivalen a una luz fría (más blanca). Para iluminación exterior se recomiendan siempre temperaturas bajas, porque tienen un impacto menor en la fauna y flora del entorno</t>
        </r>
      </text>
    </comment>
    <comment ref="C15" authorId="0" shapeId="0">
      <text>
        <r>
          <rPr>
            <sz val="9"/>
            <color indexed="81"/>
            <rFont val="Tahoma"/>
            <family val="2"/>
          </rPr>
          <t>Los valores oscilan entre 0 y 100. Cuanto más alto sea el valor de RA, mejor se veran representados los colores al ser iluminados por la luminaria en cuestión</t>
        </r>
      </text>
    </comment>
    <comment ref="C16" authorId="0" shapeId="0">
      <text>
        <r>
          <rPr>
            <sz val="9"/>
            <color indexed="81"/>
            <rFont val="Tahoma"/>
            <family val="2"/>
          </rPr>
          <t>Las elipses de MacAdam representan un rango de colores que el ojo humano puede llegar a percibir como uno mismo. Se establecen unas tolerancias respecto a la cromaticidad de las luminarias led y la consistencia de esta.
Más información en el siguiente enlace:
https://www.iluminet.com/elipse-macadam-consistencia-cromatica-led/</t>
        </r>
      </text>
    </comment>
    <comment ref="C17" authorId="0" shapeId="0">
      <text>
        <r>
          <rPr>
            <sz val="9"/>
            <color indexed="81"/>
            <rFont val="Tahoma"/>
            <family val="2"/>
          </rPr>
          <t>Indicar el factor de potencia cuando la luminaria está emitiendo la luz máxima posible. Los valores oscilan entre 0 y 1, siendo mejores cuanto más cercanos son a 1</t>
        </r>
      </text>
    </comment>
    <comment ref="C18" authorId="0" shapeId="0">
      <text>
        <r>
          <rPr>
            <sz val="9"/>
            <color indexed="81"/>
            <rFont val="Tahoma"/>
            <family val="2"/>
          </rPr>
          <t>Indicar el factor de potencia cuando la luminaria está emitiendo la mitad de la luz máxima posible (atenuada un 50%). Los valores oscilan entre 0 y 1, siendo mejores cuanto más cercanos son a 1</t>
        </r>
      </text>
    </comment>
    <comment ref="C19" authorId="0" shapeId="0">
      <text>
        <r>
          <rPr>
            <sz val="9"/>
            <color indexed="81"/>
            <rFont val="Tahoma"/>
            <family val="2"/>
          </rPr>
          <t>Indicar el grado de atenuación que sufren las luminarias al operar cuando no lo hacen en luz total</t>
        </r>
      </text>
    </comment>
    <comment ref="C21" authorId="0" shapeId="0">
      <text>
        <r>
          <rPr>
            <sz val="9"/>
            <color indexed="81"/>
            <rFont val="Tahoma"/>
            <family val="2"/>
          </rPr>
          <t>Una calificación alta es importante, ya que el deslumbramiento, en gran medida, puede incapacitar a los usuarios para circular con normalidad. Un deslumbramiento moderado tambien conlleva incomodidad</t>
        </r>
      </text>
    </comment>
    <comment ref="C22" authorId="0" shapeId="0">
      <text>
        <r>
          <rPr>
            <sz val="9"/>
            <color indexed="81"/>
            <rFont val="Tahoma"/>
            <family val="2"/>
          </rPr>
          <t xml:space="preserve">Las distintas clases de protección dictan hasta donde se puede exponer un aparato eléctrico sin ser dañado o sin representar un riesgo de seguridad.
El sistema de clasificación </t>
        </r>
        <r>
          <rPr>
            <b/>
            <sz val="9"/>
            <color indexed="81"/>
            <rFont val="Tahoma"/>
            <family val="2"/>
          </rPr>
          <t>IP</t>
        </r>
        <r>
          <rPr>
            <sz val="9"/>
            <color indexed="81"/>
            <rFont val="Tahoma"/>
            <family val="2"/>
          </rPr>
          <t xml:space="preserve"> proporciona un medio de clasificar el grado de protección de sólidos (como polvo) y líquidos (como agua) que las luminarias deben tener según su función.
</t>
        </r>
        <r>
          <rPr>
            <b/>
            <sz val="9"/>
            <color indexed="81"/>
            <rFont val="Tahoma"/>
            <family val="2"/>
          </rPr>
          <t>IP significa International Protection</t>
        </r>
        <r>
          <rPr>
            <sz val="9"/>
            <color indexed="81"/>
            <rFont val="Tahoma"/>
            <family val="2"/>
          </rPr>
          <t xml:space="preserve">.
La </t>
        </r>
        <r>
          <rPr>
            <b/>
            <sz val="9"/>
            <color indexed="81"/>
            <rFont val="Tahoma"/>
            <family val="2"/>
          </rPr>
          <t>primera cifra</t>
        </r>
        <r>
          <rPr>
            <sz val="9"/>
            <color indexed="81"/>
            <rFont val="Tahoma"/>
            <family val="2"/>
          </rPr>
          <t xml:space="preserve"> va de 0 a 6, siendo el nivel de protección contra </t>
        </r>
        <r>
          <rPr>
            <b/>
            <sz val="9"/>
            <color indexed="81"/>
            <rFont val="Tahoma"/>
            <family val="2"/>
          </rPr>
          <t>objetos sólidos</t>
        </r>
        <r>
          <rPr>
            <sz val="9"/>
            <color indexed="81"/>
            <rFont val="Tahoma"/>
            <family val="2"/>
          </rPr>
          <t xml:space="preserve"> (de menor a mayor protección).
La </t>
        </r>
        <r>
          <rPr>
            <b/>
            <sz val="9"/>
            <color indexed="81"/>
            <rFont val="Tahoma"/>
            <family val="2"/>
          </rPr>
          <t>segunda cifra</t>
        </r>
        <r>
          <rPr>
            <sz val="9"/>
            <color indexed="81"/>
            <rFont val="Tahoma"/>
            <family val="2"/>
          </rPr>
          <t xml:space="preserve"> se refiere al nivel de protección contra el </t>
        </r>
        <r>
          <rPr>
            <b/>
            <sz val="9"/>
            <color indexed="81"/>
            <rFont val="Tahoma"/>
            <family val="2"/>
          </rPr>
          <t>agua</t>
        </r>
        <r>
          <rPr>
            <sz val="9"/>
            <color indexed="81"/>
            <rFont val="Tahoma"/>
            <family val="2"/>
          </rPr>
          <t>, y los valores oscilan entre el 0 al 8 (de menor a mayor protección).</t>
        </r>
      </text>
    </comment>
    <comment ref="C23" authorId="0" shapeId="0">
      <text>
        <r>
          <rPr>
            <sz val="9"/>
            <color indexed="81"/>
            <rFont val="Tahoma"/>
            <family val="2"/>
          </rPr>
          <t xml:space="preserve">Sistema de codificación para indicar el grado de protección que resiste una luminaria contra impactos mecánicos nocivos.
Un índice </t>
        </r>
        <r>
          <rPr>
            <b/>
            <sz val="9"/>
            <color indexed="81"/>
            <rFont val="Tahoma"/>
            <family val="2"/>
          </rPr>
          <t>IK00</t>
        </r>
        <r>
          <rPr>
            <sz val="9"/>
            <color indexed="81"/>
            <rFont val="Tahoma"/>
            <family val="2"/>
          </rPr>
          <t xml:space="preserve"> significa que el producto no ha sido probado o no tiene protección alguna. Los valores van desde </t>
        </r>
        <r>
          <rPr>
            <b/>
            <sz val="9"/>
            <color indexed="81"/>
            <rFont val="Tahoma"/>
            <family val="2"/>
          </rPr>
          <t>IK01</t>
        </r>
        <r>
          <rPr>
            <sz val="9"/>
            <color indexed="81"/>
            <rFont val="Tahoma"/>
            <family val="2"/>
          </rPr>
          <t xml:space="preserve"> a </t>
        </r>
        <r>
          <rPr>
            <b/>
            <sz val="9"/>
            <color indexed="81"/>
            <rFont val="Tahoma"/>
            <family val="2"/>
          </rPr>
          <t>IK10</t>
        </r>
        <r>
          <rPr>
            <sz val="9"/>
            <color indexed="81"/>
            <rFont val="Tahoma"/>
            <family val="2"/>
          </rPr>
          <t>, siendo este un producto que resiste un impacto de un objeto de 5 kg lanzado desde 40 cm de altura</t>
        </r>
      </text>
    </comment>
    <comment ref="C24" authorId="0" shapeId="0">
      <text>
        <r>
          <rPr>
            <sz val="9"/>
            <color indexed="81"/>
            <rFont val="Tahoma"/>
            <family val="2"/>
          </rPr>
          <t>Aquí se define la clase de aislamiento eléctrico, que impide el paso de la corriente al exterior. Las clases de aislamiento que se utilizan para diferenciar entre las condiciones de conexión de protección de las tierras de los dispositivos:</t>
        </r>
        <r>
          <rPr>
            <b/>
            <sz val="9"/>
            <color indexed="81"/>
            <rFont val="Tahoma"/>
            <family val="2"/>
          </rPr>
          <t xml:space="preserve">
Clase 0: </t>
        </r>
        <r>
          <rPr>
            <sz val="9"/>
            <color indexed="81"/>
            <rFont val="Tahoma"/>
            <family val="2"/>
          </rPr>
          <t>La luminaria no tiene conexión de protección a tierra y cuentan con un único nivel de aislamiento. Debido a su falta de seguridad están desapareciendo.</t>
        </r>
        <r>
          <rPr>
            <b/>
            <sz val="9"/>
            <color indexed="81"/>
            <rFont val="Tahoma"/>
            <family val="2"/>
          </rPr>
          <t xml:space="preserve">
Clase 1: </t>
        </r>
        <r>
          <rPr>
            <sz val="9"/>
            <color indexed="81"/>
            <rFont val="Tahoma"/>
            <family val="2"/>
          </rPr>
          <t>La luminaria que está provista con una protección contra choques eléctricos con una conexión a tierra y su color es verde.</t>
        </r>
        <r>
          <rPr>
            <b/>
            <sz val="9"/>
            <color indexed="81"/>
            <rFont val="Tahoma"/>
            <family val="2"/>
          </rPr>
          <t xml:space="preserve">
Clase 2: </t>
        </r>
        <r>
          <rPr>
            <sz val="9"/>
            <color indexed="81"/>
            <rFont val="Tahoma"/>
            <family val="2"/>
          </rPr>
          <t>Esta luminaria tiene doble aislamiento, diseñado para no requerir una toma a tierra de seguridad eléctrica.</t>
        </r>
        <r>
          <rPr>
            <b/>
            <sz val="9"/>
            <color indexed="81"/>
            <rFont val="Tahoma"/>
            <family val="2"/>
          </rPr>
          <t xml:space="preserve">
Clase 3: </t>
        </r>
        <r>
          <rPr>
            <sz val="9"/>
            <color indexed="81"/>
            <rFont val="Tahoma"/>
            <family val="2"/>
          </rPr>
          <t>Luminaria diseñada para ser alimentada por una fuente de muy bajo voltaje.</t>
        </r>
      </text>
    </comment>
    <comment ref="C25" authorId="0" shapeId="0">
      <text>
        <r>
          <rPr>
            <sz val="9"/>
            <color indexed="81"/>
            <rFont val="Tahoma"/>
            <family val="2"/>
          </rPr>
          <t>Indicar hasta que voltage van a estar protegidas las luminarias (en kV) de modo que el equipo no sufrirà ningún daño (los equipos led sin protección suelen soportar unos 2 kV).</t>
        </r>
      </text>
    </comment>
    <comment ref="C26" authorId="0" shapeId="0">
      <text>
        <r>
          <rPr>
            <sz val="9"/>
            <color indexed="81"/>
            <rFont val="Tahoma"/>
            <family val="2"/>
          </rPr>
          <t>El factor de mantenimiento proviene del producto de varios factores, como el mantenimiento de lumen, que representa la pérdida de flujo luminoso con el paso del tiempo, o el mantenimiento de la luminaria, que hace referencia al desgaste de los materiales, etc.
Puede usarse 0,8 como valor de referencia (valores de 0 a 1)</t>
        </r>
      </text>
    </comment>
    <comment ref="C27" authorId="0" shapeId="0">
      <text>
        <r>
          <rPr>
            <sz val="9"/>
            <color indexed="81"/>
            <rFont val="Tahoma"/>
            <family val="2"/>
          </rPr>
          <t>Indicar los años de garantía que proporciona el fabricante del producto que se está evaluando</t>
        </r>
      </text>
    </comment>
    <comment ref="C32" authorId="0" shapeId="0">
      <text>
        <r>
          <rPr>
            <sz val="9"/>
            <color indexed="81"/>
            <rFont val="Tahoma"/>
            <family val="2"/>
          </rPr>
          <t>Escoger la tipologia entre las opciones de la lista.
Se consideran "</t>
        </r>
        <r>
          <rPr>
            <b/>
            <sz val="9"/>
            <color indexed="81"/>
            <rFont val="Tahoma"/>
            <family val="2"/>
          </rPr>
          <t>Áreas con tráfico mixto</t>
        </r>
        <r>
          <rPr>
            <sz val="9"/>
            <color indexed="81"/>
            <rFont val="Tahoma"/>
            <family val="2"/>
          </rPr>
          <t>" cuando pueden circular tanto peatones como bibicletas. Seleccionar "</t>
        </r>
        <r>
          <rPr>
            <b/>
            <sz val="9"/>
            <color indexed="81"/>
            <rFont val="Tahoma"/>
            <family val="2"/>
          </rPr>
          <t>Areas Peatonales</t>
        </r>
        <r>
          <rPr>
            <sz val="9"/>
            <color indexed="81"/>
            <rFont val="Tahoma"/>
            <family val="2"/>
          </rPr>
          <t>" para espacios donde circulan exclusivamente peatones. Para espacios donde circulan tan solo automóbiles, seleccionar "</t>
        </r>
        <r>
          <rPr>
            <b/>
            <sz val="9"/>
            <color indexed="81"/>
            <rFont val="Tahoma"/>
            <family val="2"/>
          </rPr>
          <t>Carreteras y Autopistas</t>
        </r>
        <r>
          <rPr>
            <sz val="9"/>
            <color indexed="81"/>
            <rFont val="Tahoma"/>
            <family val="2"/>
          </rPr>
          <t>", tanto si son en zona urbana o no.</t>
        </r>
      </text>
    </comment>
    <comment ref="C33" authorId="0" shapeId="0">
      <text>
        <r>
          <rPr>
            <sz val="9"/>
            <color indexed="81"/>
            <rFont val="Tahoma"/>
            <family val="2"/>
          </rPr>
          <t>Indicar tan solo el tamaño de la anchura de via que se quiere iluminar, en metros</t>
        </r>
      </text>
    </comment>
    <comment ref="C34" authorId="0" shapeId="0">
      <text>
        <r>
          <rPr>
            <sz val="9"/>
            <color indexed="81"/>
            <rFont val="Tahoma"/>
            <family val="2"/>
          </rPr>
          <t>Indicar durante cuantas horas al día va a estar encendido el sistema de iluminación emitiendo luz máxima</t>
        </r>
      </text>
    </comment>
    <comment ref="C35" authorId="0" shapeId="0">
      <text>
        <r>
          <rPr>
            <sz val="9"/>
            <color indexed="81"/>
            <rFont val="Tahoma"/>
            <family val="2"/>
          </rPr>
          <t>Indicar durante cuantas horas al día va a usarse el sistema de iluminación de forma atenuada</t>
        </r>
      </text>
    </comment>
    <comment ref="C36" authorId="0" shapeId="0">
      <text>
        <r>
          <rPr>
            <sz val="9"/>
            <color indexed="81"/>
            <rFont val="Tahoma"/>
            <family val="2"/>
          </rPr>
          <t>Se considera "</t>
        </r>
        <r>
          <rPr>
            <b/>
            <sz val="9"/>
            <color indexed="81"/>
            <rFont val="Tahoma"/>
            <family val="2"/>
          </rPr>
          <t>Instalación nueva</t>
        </r>
        <r>
          <rPr>
            <sz val="9"/>
            <color indexed="81"/>
            <rFont val="Tahoma"/>
            <family val="2"/>
          </rPr>
          <t>" cuando por primera vez se posicionan e instalan los puntos de luz además de las luminarias. Por el contrario, una "</t>
        </r>
        <r>
          <rPr>
            <b/>
            <sz val="9"/>
            <color indexed="81"/>
            <rFont val="Tahoma"/>
            <family val="2"/>
          </rPr>
          <t>Instalación ya existente</t>
        </r>
        <r>
          <rPr>
            <sz val="9"/>
            <color indexed="81"/>
            <rFont val="Tahoma"/>
            <family val="2"/>
          </rPr>
          <t>" ya consta de los puntos de conexión y los postes con una posición fija, de modo que solo se substiuirán las luminarias.</t>
        </r>
      </text>
    </comment>
    <comment ref="C38" authorId="0" shapeId="0">
      <text>
        <r>
          <rPr>
            <sz val="9"/>
            <color indexed="81"/>
            <rFont val="Tahoma"/>
            <family val="2"/>
          </rPr>
          <t>Se puede tomar como valor de referencia 0,15 €/kWh</t>
        </r>
      </text>
    </comment>
  </commentList>
</comments>
</file>

<file path=xl/comments2.xml><?xml version="1.0" encoding="utf-8"?>
<comments xmlns="http://schemas.openxmlformats.org/spreadsheetml/2006/main">
  <authors>
    <author>Autor</author>
  </authors>
  <commentList>
    <comment ref="C9" authorId="0" shapeId="0">
      <text>
        <r>
          <rPr>
            <sz val="9"/>
            <color indexed="81"/>
            <rFont val="Tahoma"/>
            <family val="2"/>
          </rPr>
          <t>Introducir un precio de la electricidad acordado (IVA incluido). Alternativamente, puede usarse un valor de referencia.</t>
        </r>
      </text>
    </comment>
    <comment ref="C10" authorId="0" shapeId="0">
      <text>
        <r>
          <rPr>
            <sz val="9"/>
            <color indexed="81"/>
            <rFont val="Tahoma"/>
            <family val="2"/>
          </rPr>
          <t>Especificar los costes materiales y derivados de la instalación del producto. En caso de existir costes relacionados con la calibración, tests, y puesta a punto de las luminarias, deberían incluirse aquí.</t>
        </r>
      </text>
    </comment>
    <comment ref="C11" authorId="0" shapeId="0">
      <text>
        <r>
          <rPr>
            <sz val="9"/>
            <color indexed="81"/>
            <rFont val="Tahoma"/>
            <family val="2"/>
          </rPr>
          <t>Especificar los costes de los operarios que realizan el mantenimiento de las luminarias o su reemplazo en caso de fallo.</t>
        </r>
      </text>
    </comment>
    <comment ref="C12" authorId="0" shapeId="0">
      <text>
        <r>
          <rPr>
            <sz val="9"/>
            <color indexed="81"/>
            <rFont val="Tahoma"/>
            <family val="2"/>
          </rPr>
          <t>Especificar los costes de los operarios para la limpieza periódica de las luminarias.</t>
        </r>
      </text>
    </comment>
    <comment ref="C13" authorId="0" shapeId="0">
      <text>
        <r>
          <rPr>
            <sz val="9"/>
            <color indexed="81"/>
            <rFont val="Tahoma"/>
            <family val="2"/>
          </rPr>
          <t>Indicar durante cuanto tiempo se desea realizar el estudio LCC (máximo de 30 años)</t>
        </r>
      </text>
    </comment>
    <comment ref="C18" authorId="0" shapeId="0">
      <text>
        <r>
          <rPr>
            <sz val="9"/>
            <color indexed="81"/>
            <rFont val="Tahoma"/>
            <family val="2"/>
          </rPr>
          <t>El ratio de descuento determina los costes futuros de los productos frente al precio de compra actual.</t>
        </r>
      </text>
    </comment>
    <comment ref="C19" authorId="0" shapeId="0">
      <text>
        <r>
          <rPr>
            <sz val="9"/>
            <color indexed="81"/>
            <rFont val="Tahoma"/>
            <family val="2"/>
          </rPr>
          <t>Factor para calcular la variación en el precio de la electricidad independientemente de la inflación.</t>
        </r>
      </text>
    </comment>
    <comment ref="C20" authorId="0" shapeId="0">
      <text>
        <r>
          <rPr>
            <sz val="9"/>
            <color indexed="81"/>
            <rFont val="Tahoma"/>
            <family val="2"/>
          </rPr>
          <t>Factor para calcular la variación en el precio de los costes de mantenimiento</t>
        </r>
      </text>
    </comment>
    <comment ref="C21" authorId="0" shapeId="0">
      <text>
        <r>
          <rPr>
            <sz val="9"/>
            <color indexed="81"/>
            <rFont val="Tahoma"/>
            <family val="2"/>
          </rPr>
          <t>Factor para calcular la variación en el precio de los costes de los operarios encargados de la instalación/limpieza/reemplazo.</t>
        </r>
      </text>
    </comment>
  </commentList>
</comments>
</file>

<file path=xl/comments3.xml><?xml version="1.0" encoding="utf-8"?>
<comments xmlns="http://schemas.openxmlformats.org/spreadsheetml/2006/main">
  <authors>
    <author>Autor</author>
  </authors>
  <commentList>
    <comment ref="C12" authorId="0" shapeId="0">
      <text>
        <r>
          <rPr>
            <sz val="9"/>
            <color indexed="81"/>
            <rFont val="Tahoma"/>
            <family val="2"/>
          </rPr>
          <t>Indicar el precio total de la luminaria: la fuente de luz, balasto electrónico y sistema de control. Recordar que el precio es por unidad. En caso de que una luminaria tenga más de un punto de luz, se contabilizan juntos.</t>
        </r>
      </text>
    </comment>
    <comment ref="C13" authorId="0" shapeId="0">
      <text>
        <r>
          <rPr>
            <sz val="9"/>
            <color indexed="81"/>
            <rFont val="Tahoma"/>
            <family val="2"/>
          </rPr>
          <t>Introducir la vida útil estimada de las luminarias (horas de uso), en caso de no haberlo introducido en los Criterios de Compra. Tener en cuenta si el valor introducido corresponde al parámetro L70, L80 o L90.
Por ejemplo, L80 se define como el tiempo de uso en que la luz emitida se ve degradada, llegando a ser un 80% del flujo inicial.
Valores industriales estandarizados para vida útil de productos LED para exteriores determinan: L80 = 100000 horas como mínimo.</t>
        </r>
      </text>
    </comment>
    <comment ref="C15" authorId="0" shapeId="0">
      <text>
        <r>
          <rPr>
            <sz val="9"/>
            <color indexed="81"/>
            <rFont val="Tahoma"/>
            <family val="2"/>
          </rPr>
          <t>Se puede regular la intensidad lumínica? Escoger una opción (Si/No)</t>
        </r>
      </text>
    </comment>
    <comment ref="C16" authorId="0" shapeId="0">
      <text>
        <r>
          <rPr>
            <sz val="9"/>
            <color indexed="81"/>
            <rFont val="Tahoma"/>
            <family val="2"/>
          </rPr>
          <t>Potencia eléctrica de la luminaria cuando se encuentra en funcionamiento (pérdidas incluídas)</t>
        </r>
      </text>
    </comment>
    <comment ref="D17" authorId="0" shapeId="0">
      <text>
        <r>
          <rPr>
            <sz val="9"/>
            <color indexed="81"/>
            <rFont val="Tahoma"/>
            <family val="2"/>
          </rPr>
          <t>Introducir las horas de uso diario para cada luminaria</t>
        </r>
      </text>
    </comment>
    <comment ref="C18" authorId="0" shapeId="0">
      <text>
        <r>
          <rPr>
            <sz val="9"/>
            <color indexed="81"/>
            <rFont val="Tahoma"/>
            <family val="2"/>
          </rPr>
          <t>Reducción de la potencia eléctrica cuando la luz opera a baja intensidad en vez de a máxima luz (pérdidas incluídas), en caso de que la luz sea regulable</t>
        </r>
      </text>
    </comment>
    <comment ref="D19" authorId="0" shapeId="0">
      <text>
        <r>
          <rPr>
            <sz val="9"/>
            <color indexed="81"/>
            <rFont val="Tahoma"/>
            <family val="2"/>
          </rPr>
          <t>Introducir las horas de uso diario para cada luminaria cuando está en baja intensidad, en caso de que sea regulable</t>
        </r>
      </text>
    </comment>
    <comment ref="D20" authorId="0" shapeId="0">
      <text>
        <r>
          <rPr>
            <sz val="9"/>
            <color indexed="81"/>
            <rFont val="Tahoma"/>
            <family val="2"/>
          </rPr>
          <t>Tiempo de uso anual total (Valor calculado)</t>
        </r>
      </text>
    </comment>
    <comment ref="C22" authorId="0" shapeId="0">
      <text>
        <r>
          <rPr>
            <sz val="9"/>
            <color indexed="81"/>
            <rFont val="Tahoma"/>
            <family val="2"/>
          </rPr>
          <t>Valor específico según la localización - Determinar cuanto flujo luminoso puede perderse, respecto al original, antes de tener que reemplazar la luminaria</t>
        </r>
      </text>
    </comment>
    <comment ref="D23" authorId="0" shapeId="0">
      <text>
        <r>
          <rPr>
            <sz val="9"/>
            <color indexed="81"/>
            <rFont val="Tahoma"/>
            <family val="2"/>
          </rPr>
          <t>Tiempo desde la instalación y puesta en funcionamiento hasta el reemplazo (valor calculado)</t>
        </r>
      </text>
    </comment>
    <comment ref="C24" authorId="0" shapeId="0">
      <text>
        <r>
          <rPr>
            <sz val="9"/>
            <color indexed="81"/>
            <rFont val="Tahoma"/>
            <family val="2"/>
          </rPr>
          <t>Introducir el porcentage de fallos imprevistos devido a productos defectuosos o otros factores impredecibles</t>
        </r>
      </text>
    </comment>
    <comment ref="C25" authorId="0" shapeId="0">
      <text>
        <r>
          <rPr>
            <sz val="9"/>
            <color indexed="81"/>
            <rFont val="Tahoma"/>
            <family val="2"/>
          </rPr>
          <t>Tiempo que tarda un operario en cambiar una luminaria vieja por una nueva (minutos por luminaria)</t>
        </r>
      </text>
    </comment>
    <comment ref="C26" authorId="0" shapeId="0">
      <text>
        <r>
          <rPr>
            <sz val="9"/>
            <color indexed="81"/>
            <rFont val="Tahoma"/>
            <family val="2"/>
          </rPr>
          <t>Indicar el período de tiempo entre dos sesiones de limpieza</t>
        </r>
      </text>
    </comment>
    <comment ref="C27" authorId="0" shapeId="0">
      <text>
        <r>
          <rPr>
            <sz val="9"/>
            <color indexed="81"/>
            <rFont val="Tahoma"/>
            <family val="2"/>
          </rPr>
          <t>Tiempo que tarda un operario en limpiar una luminaria (minutos por luminaria)</t>
        </r>
      </text>
    </comment>
    <comment ref="C28" authorId="0" shapeId="0">
      <text>
        <r>
          <rPr>
            <sz val="9"/>
            <color indexed="81"/>
            <rFont val="Tahoma"/>
            <family val="2"/>
          </rPr>
          <t>Tiempo que tarda un operario en reparar una luminaria que ha sufrido un fallo imprevisto (minutos por luminaria)</t>
        </r>
      </text>
    </comment>
    <comment ref="C29" authorId="0" shapeId="0">
      <text>
        <r>
          <rPr>
            <sz val="9"/>
            <color indexed="81"/>
            <rFont val="Tahoma"/>
            <family val="2"/>
          </rPr>
          <t>Indicar los costes asociados a la gestión de residuos de los componentes que pueden ser peligrosos/nocivos.En caso de desconocerse, se puede introducir 0 como valor de referencia</t>
        </r>
      </text>
    </comment>
    <comment ref="C30" authorId="0" shapeId="0">
      <text>
        <r>
          <rPr>
            <sz val="9"/>
            <color indexed="81"/>
            <rFont val="Tahoma"/>
            <family val="2"/>
          </rPr>
          <t>En caso de desconocerse, se puede introducir 0 como valor de referencia</t>
        </r>
      </text>
    </comment>
    <comment ref="C31" authorId="0" shapeId="0">
      <text>
        <r>
          <rPr>
            <sz val="9"/>
            <color indexed="81"/>
            <rFont val="Tahoma"/>
            <family val="2"/>
          </rPr>
          <t>A modo opcional, se puede tener en cuenta en el análisis un coste asociado al alquiler del espacio. Indicar el valor del precio anual por luminaria</t>
        </r>
      </text>
    </comment>
    <comment ref="C35" authorId="0" shapeId="0">
      <text>
        <r>
          <rPr>
            <sz val="9"/>
            <color indexed="81"/>
            <rFont val="Tahoma"/>
            <family val="2"/>
          </rPr>
          <t>Si toda la instalación se llevará a cabo simuláneamente, introducir el número total de luminarias a instalar en la celda E37, y dejar como valor "0" en el resto de años.
Alternativamente, se puede escoger instalar unas quantas bombillas en el primer año, e instalar el resto más tarde, introduciendo los valores deseados en las celdas correspondientes a cada año.</t>
        </r>
      </text>
    </comment>
  </commentList>
</comments>
</file>

<file path=xl/sharedStrings.xml><?xml version="1.0" encoding="utf-8"?>
<sst xmlns="http://schemas.openxmlformats.org/spreadsheetml/2006/main" count="428" uniqueCount="266">
  <si>
    <t>Tipo de edificio</t>
  </si>
  <si>
    <t>Arte</t>
  </si>
  <si>
    <t>Hall</t>
  </si>
  <si>
    <t>Hospital</t>
  </si>
  <si>
    <t>Hotel</t>
  </si>
  <si>
    <t>Oficina</t>
  </si>
  <si>
    <t>Restaurante</t>
  </si>
  <si>
    <t>Colegio</t>
  </si>
  <si>
    <t>Deporte</t>
  </si>
  <si>
    <t>Habitación del paciente</t>
  </si>
  <si>
    <t>Sala de observación</t>
  </si>
  <si>
    <t>Sala de tratamiento</t>
  </si>
  <si>
    <t>Vestíbulo</t>
  </si>
  <si>
    <t>Habitación individual y grupal</t>
  </si>
  <si>
    <t>Habitación grande</t>
  </si>
  <si>
    <t>Sala de reuniones</t>
  </si>
  <si>
    <t>Cafetería</t>
  </si>
  <si>
    <t>Cocina de la cafetería</t>
  </si>
  <si>
    <t>Cocina de restaurante</t>
  </si>
  <si>
    <t>Tienda</t>
  </si>
  <si>
    <t>Ventas de muebles</t>
  </si>
  <si>
    <t>Aula</t>
  </si>
  <si>
    <t>Sala de profesores</t>
  </si>
  <si>
    <t>Biblioteca</t>
  </si>
  <si>
    <t>Sala de conciertos</t>
  </si>
  <si>
    <t>Laboratorios</t>
  </si>
  <si>
    <t>Gimnasio</t>
  </si>
  <si>
    <t>Sala de ejercicios</t>
  </si>
  <si>
    <t>Sala de natación</t>
  </si>
  <si>
    <t>Sala de exhibición</t>
  </si>
  <si>
    <t>Sala de teatro</t>
  </si>
  <si>
    <t>Escalera</t>
  </si>
  <si>
    <t>Edificios anexos</t>
  </si>
  <si>
    <t>Cámara de refrigeración</t>
  </si>
  <si>
    <t>Cuarto de servicio</t>
  </si>
  <si>
    <t>No lo sé / NC</t>
  </si>
  <si>
    <t>Area_de_estacionamiento_parking_y_otros</t>
  </si>
  <si>
    <t>Comercio</t>
  </si>
  <si>
    <t>Recepción</t>
  </si>
  <si>
    <t>Venta de alimentos</t>
  </si>
  <si>
    <t>Área de tránsito</t>
  </si>
  <si>
    <t>Área de tránsito de hospital</t>
  </si>
  <si>
    <t>Cocina, sala de estar</t>
  </si>
  <si>
    <t>WC, baño y ducha</t>
  </si>
  <si>
    <t>WC</t>
  </si>
  <si>
    <t>Armario y ducha</t>
  </si>
  <si>
    <t>Parking de coches</t>
  </si>
  <si>
    <t>Cuarto de lavado</t>
  </si>
  <si>
    <t>Tipologia del haz de luz</t>
  </si>
  <si>
    <t>Direccional</t>
  </si>
  <si>
    <t>No Direccional</t>
  </si>
  <si>
    <t>Lineal</t>
  </si>
  <si>
    <t>Luminaria con control remoto</t>
  </si>
  <si>
    <t>Factor de potencia</t>
  </si>
  <si>
    <t>Producto</t>
  </si>
  <si>
    <t>Habitaciones</t>
  </si>
  <si>
    <t>Temperatura cromática (ºK)</t>
  </si>
  <si>
    <t>Tipo de Sala</t>
  </si>
  <si>
    <t>W/m2 Maximos</t>
  </si>
  <si>
    <t>Frecuencia de parpadeo</t>
  </si>
  <si>
    <t>f &lt; 90 Hz</t>
  </si>
  <si>
    <t>90 Hz &lt; f &lt; 1250 Hz</t>
  </si>
  <si>
    <t>f &gt; 1250 Hz</t>
  </si>
  <si>
    <t>Reproducción cromática</t>
  </si>
  <si>
    <t>MF - Factor de mantenimiento</t>
  </si>
  <si>
    <t>Resultados</t>
  </si>
  <si>
    <t>Conclusiones</t>
  </si>
  <si>
    <t>&lt; 80 RA</t>
  </si>
  <si>
    <t>&gt; 80 RA</t>
  </si>
  <si>
    <t>&gt; 90 RA</t>
  </si>
  <si>
    <t>Duv</t>
  </si>
  <si>
    <t>Mantenimiento del color a 6000h</t>
  </si>
  <si>
    <t>&lt;= 3 SDCM</t>
  </si>
  <si>
    <t>&lt;= 5 SDCM</t>
  </si>
  <si>
    <t>&lt;= 7 SDCM</t>
  </si>
  <si>
    <t>&gt; 7 SDCM</t>
  </si>
  <si>
    <t>R9</t>
  </si>
  <si>
    <t>&lt; 0</t>
  </si>
  <si>
    <t>&gt; 0</t>
  </si>
  <si>
    <t>Precio de la electricidad inc. IVA (€/kWh):</t>
  </si>
  <si>
    <t>Color:</t>
  </si>
  <si>
    <r>
      <t xml:space="preserve">NOTA GENERAL </t>
    </r>
    <r>
      <rPr>
        <b/>
        <sz val="10"/>
        <color theme="1"/>
        <rFont val="Calibri"/>
        <family val="2"/>
        <scheme val="minor"/>
      </rPr>
      <t>(sobre 100)</t>
    </r>
  </si>
  <si>
    <t>Espacio</t>
  </si>
  <si>
    <t>Datos Espacio</t>
  </si>
  <si>
    <t>Leyenda de símbolos</t>
  </si>
  <si>
    <r>
      <t xml:space="preserve">Este símbolo representa que el producto </t>
    </r>
    <r>
      <rPr>
        <b/>
        <sz val="10"/>
        <color theme="1"/>
        <rFont val="Calibri"/>
        <family val="2"/>
        <scheme val="minor"/>
      </rPr>
      <t>cumple</t>
    </r>
    <r>
      <rPr>
        <sz val="10"/>
        <color theme="1"/>
        <rFont val="Calibri"/>
        <family val="2"/>
        <scheme val="minor"/>
      </rPr>
      <t xml:space="preserve"> </t>
    </r>
    <r>
      <rPr>
        <b/>
        <sz val="10"/>
        <color theme="1"/>
        <rFont val="Calibri"/>
        <family val="2"/>
        <scheme val="minor"/>
      </rPr>
      <t>con los criterios</t>
    </r>
    <r>
      <rPr>
        <sz val="10"/>
        <color theme="1"/>
        <rFont val="Calibri"/>
        <family val="2"/>
        <scheme val="minor"/>
      </rPr>
      <t xml:space="preserve"> de compra de Premium Light Pro en un aspecto determinado</t>
    </r>
  </si>
  <si>
    <r>
      <t xml:space="preserve">Este símbolo representa que el producto </t>
    </r>
    <r>
      <rPr>
        <b/>
        <sz val="10"/>
        <color theme="1"/>
        <rFont val="Calibri"/>
        <family val="2"/>
        <scheme val="minor"/>
      </rPr>
      <t>NO</t>
    </r>
    <r>
      <rPr>
        <sz val="10"/>
        <color theme="1"/>
        <rFont val="Calibri"/>
        <family val="2"/>
        <scheme val="minor"/>
      </rPr>
      <t xml:space="preserve"> cumple con los criterios de compra de Premium Light Pro. Se considera que si aparece este símbolo en algun aspecto, </t>
    </r>
    <r>
      <rPr>
        <b/>
        <sz val="10"/>
        <color theme="1"/>
        <rFont val="Calibri"/>
        <family val="2"/>
        <scheme val="minor"/>
      </rPr>
      <t>el producto no es adecuado</t>
    </r>
  </si>
  <si>
    <t>Al aparecer este símbolo, nos indica que el producto no es óptimo, pero cumple dentro de el rango de tolerancias de los criterios de Premium Light Pro y, por lo tanto, el producto se considera adecuado</t>
  </si>
  <si>
    <t>Tipos de tareas</t>
  </si>
  <si>
    <t>Uso general</t>
  </si>
  <si>
    <t>Tareas visuales específicas</t>
  </si>
  <si>
    <t>Precio por unidad</t>
  </si>
  <si>
    <t>premiumlightpro@ecoserveis.net</t>
  </si>
  <si>
    <t>Criterios de Compra de Premium Light</t>
  </si>
  <si>
    <t>Cálculo del Ciclo de Vida de la iluminación</t>
  </si>
  <si>
    <t>€/kWh</t>
  </si>
  <si>
    <t>€/h</t>
  </si>
  <si>
    <t>replacement plan 1</t>
  </si>
  <si>
    <t>LED 1</t>
  </si>
  <si>
    <t>LED 2</t>
  </si>
  <si>
    <t>LED 3</t>
  </si>
  <si>
    <t>€</t>
  </si>
  <si>
    <t>W</t>
  </si>
  <si>
    <t xml:space="preserve"> </t>
  </si>
  <si>
    <t>%</t>
  </si>
  <si>
    <t>€/pc/year</t>
  </si>
  <si>
    <t>material</t>
  </si>
  <si>
    <t>Cómo usar los criterios de compra de Premium Light Pro</t>
  </si>
  <si>
    <t>Finalmente, el programa nos da tambien una nota (sobre 100) que nos orienta sobre la calidad del producto que estamos dispuestos a comprar</t>
  </si>
  <si>
    <r>
      <rPr>
        <b/>
        <sz val="14"/>
        <color theme="1"/>
        <rFont val="Corbel"/>
        <family val="2"/>
      </rPr>
      <t>¿Qué significa LCC?</t>
    </r>
    <r>
      <rPr>
        <sz val="14"/>
        <rFont val="Corbel"/>
        <family val="2"/>
      </rPr>
      <t xml:space="preserve">
</t>
    </r>
  </si>
  <si>
    <t>INTRODUCCIÓN</t>
  </si>
  <si>
    <t>Herramienta de Costes de Ciclo de Vida</t>
  </si>
  <si>
    <t>Contacto</t>
  </si>
  <si>
    <t>Información General</t>
  </si>
  <si>
    <t>Cambio en los precios</t>
  </si>
  <si>
    <t>Precio de la Electricidad</t>
  </si>
  <si>
    <t>Costes Laborales de Instalación</t>
  </si>
  <si>
    <t>Costes laborales de Mantenimiento/Reemplazo</t>
  </si>
  <si>
    <t>Costes laborales de Limpieza</t>
  </si>
  <si>
    <t>Electricidad</t>
  </si>
  <si>
    <t>Mantenimiento</t>
  </si>
  <si>
    <t>Costes laborales</t>
  </si>
  <si>
    <t>Ratio de descuento de los productos</t>
  </si>
  <si>
    <t>años</t>
  </si>
  <si>
    <t>%/año</t>
  </si>
  <si>
    <t>Iluminación Interior - Cálculo de los Costes de Ciclo de Vida</t>
  </si>
  <si>
    <t>Las siglas LCC significan life-cycle costing (coste de ciclo de vida). Al usar una herramienta LCC podemos determinar los costes asociados al uso y mantenimiento de un producto a lo largo de su vida útil. Se pueden hacer comparativas entre diferentes productos. Tener una perspectiva del coste de ciclo de vida puede ser muy útil antes de adquirir un producto, y permite tener una estrategia económica más precisa.</t>
  </si>
  <si>
    <r>
      <t xml:space="preserve">Los valores originales que figuran en las celdas verdes son </t>
    </r>
    <r>
      <rPr>
        <b/>
        <sz val="11"/>
        <color theme="1"/>
        <rFont val="Calibri"/>
        <family val="2"/>
        <scheme val="minor"/>
      </rPr>
      <t>por defecto</t>
    </r>
    <r>
      <rPr>
        <sz val="11"/>
        <color theme="1"/>
        <rFont val="Calibri"/>
        <family val="2"/>
        <scheme val="minor"/>
      </rPr>
      <t>, y no provienen de ningún proyecto en concreto.</t>
    </r>
  </si>
  <si>
    <t>Nueva Instalación</t>
  </si>
  <si>
    <t>Resultados y Comparación</t>
  </si>
  <si>
    <t>Compra y Instalación                                           €</t>
  </si>
  <si>
    <t>Energía</t>
  </si>
  <si>
    <t>Comparación de Costes</t>
  </si>
  <si>
    <t>Total</t>
  </si>
  <si>
    <t>Compra + Instalación</t>
  </si>
  <si>
    <t>Año</t>
  </si>
  <si>
    <t>Coste Anual</t>
  </si>
  <si>
    <t>Número total de luminarias</t>
  </si>
  <si>
    <t>Nombre</t>
  </si>
  <si>
    <t>Vida Útil (horas de uso)</t>
  </si>
  <si>
    <t>Horas de uso sin atenuar (luz total)</t>
  </si>
  <si>
    <t>Horas de uso atenuado (luz baja)</t>
  </si>
  <si>
    <t>Horas de uso general</t>
  </si>
  <si>
    <t>Máxima degradación del flujo luminoso</t>
  </si>
  <si>
    <t>Tiempo hasta el reemplazo</t>
  </si>
  <si>
    <t>Fallos imprevistos</t>
  </si>
  <si>
    <t>Tiempo de instalación</t>
  </si>
  <si>
    <t>Intérvalo entre limpiezas</t>
  </si>
  <si>
    <t>Tiempo de limpieza</t>
  </si>
  <si>
    <t>Tiempo de reparación</t>
  </si>
  <si>
    <t>Coste de desecho</t>
  </si>
  <si>
    <t>Valor de reciclaje</t>
  </si>
  <si>
    <t>Alquiler del espacio</t>
  </si>
  <si>
    <t>Plan de reemplazo</t>
  </si>
  <si>
    <t>Valor L</t>
  </si>
  <si>
    <t>Plan de reemplazo 1</t>
  </si>
  <si>
    <t>Plan de reemplazo 2</t>
  </si>
  <si>
    <t>Plan de reemplazo 3</t>
  </si>
  <si>
    <t>h/día</t>
  </si>
  <si>
    <t>Si</t>
  </si>
  <si>
    <t>No</t>
  </si>
  <si>
    <t>h/año</t>
  </si>
  <si>
    <t>min/pieza</t>
  </si>
  <si>
    <t>€/pieza</t>
  </si>
  <si>
    <t>€/pieza/año</t>
  </si>
  <si>
    <t>Potencia nominal</t>
  </si>
  <si>
    <t>¿Es una luz regulable?</t>
  </si>
  <si>
    <t>Reducción de potencia al atenuar</t>
  </si>
  <si>
    <t>Número de luces en operación</t>
  </si>
  <si>
    <t>Costes de compra</t>
  </si>
  <si>
    <t>Costes de instalación</t>
  </si>
  <si>
    <t>Número de luminarias nuevas instaladas</t>
  </si>
  <si>
    <t>Luminarias a reemplazar desde el año 1</t>
  </si>
  <si>
    <t>Luminarias a reemplazar</t>
  </si>
  <si>
    <t>Precio de la electricidad actualizado</t>
  </si>
  <si>
    <t>Coste energético anual por unidad</t>
  </si>
  <si>
    <t>Coste energético anual total</t>
  </si>
  <si>
    <t>Gestión de residuos</t>
  </si>
  <si>
    <t>Retorno debido al reciclaje</t>
  </si>
  <si>
    <t>Coste de limpieza</t>
  </si>
  <si>
    <t>COSTE TOTAL</t>
  </si>
  <si>
    <t>Coste total de mantenimiento</t>
  </si>
  <si>
    <t>Costes de mantenimiento imprevisto</t>
  </si>
  <si>
    <t>Costes laborales (operarios)</t>
  </si>
  <si>
    <t>COSTE TOTAL ANUAL</t>
  </si>
  <si>
    <t>Flujo de caja</t>
  </si>
  <si>
    <t>BALANCE TOTAL</t>
  </si>
  <si>
    <t>Producto 1</t>
  </si>
  <si>
    <t>Producto 2</t>
  </si>
  <si>
    <t>Producto 3</t>
  </si>
  <si>
    <t>Datos</t>
  </si>
  <si>
    <t>Precio de la electricidad inicial</t>
  </si>
  <si>
    <t>Cambio en el precio de la electricidad</t>
  </si>
  <si>
    <t>Factor Sigma</t>
  </si>
  <si>
    <t>Precio de los costes de limpieza actualizado</t>
  </si>
  <si>
    <t>Precio del mantenimiento actualizado</t>
  </si>
  <si>
    <t>€/año</t>
  </si>
  <si>
    <t>Número de luminarias instaladas cada año</t>
  </si>
  <si>
    <t>Número de luminarias</t>
  </si>
  <si>
    <r>
      <t xml:space="preserve">Cuando el flujo luminoso se degrada y hay que reemplazar las luminarias, 95 % de las luminarias se reemplazan a lo largo de un período equivalente al </t>
    </r>
    <r>
      <rPr>
        <b/>
        <sz val="11"/>
        <color theme="1"/>
        <rFont val="Calibri"/>
        <family val="2"/>
        <scheme val="minor"/>
      </rPr>
      <t>10% de la vida útil</t>
    </r>
    <r>
      <rPr>
        <sz val="11"/>
        <color theme="1"/>
        <rFont val="Calibri"/>
        <family val="2"/>
        <scheme val="minor"/>
      </rPr>
      <t>, simétricamente alrededor del tiempo medio en que el flujo luminoso llega al valor mínimo establecido (ver esquema de muestra)</t>
    </r>
  </si>
  <si>
    <r>
      <t xml:space="preserve">Cuando el flujo luminoso se degrada y hay que reemplazar las luminarias, 95 % de las luminarias se reemplazan a lo largo de un período equivalente al </t>
    </r>
    <r>
      <rPr>
        <b/>
        <sz val="11"/>
        <color theme="1"/>
        <rFont val="Calibri"/>
        <family val="2"/>
        <scheme val="minor"/>
      </rPr>
      <t>20% de la vida útil</t>
    </r>
    <r>
      <rPr>
        <sz val="11"/>
        <color theme="1"/>
        <rFont val="Calibri"/>
        <family val="2"/>
        <scheme val="minor"/>
      </rPr>
      <t>, simétricamente alrededor del tiempo medio en que el flujo luminoso llega al valor mínimo establecido (ver esquema de muestra)</t>
    </r>
  </si>
  <si>
    <r>
      <t xml:space="preserve">Cuando el flujo luminoso se degrada y hay que reemplazar las luminarias, 95 % de las luminarias se reemplazan a lo largo de un período equivalente al </t>
    </r>
    <r>
      <rPr>
        <b/>
        <sz val="11"/>
        <color theme="1"/>
        <rFont val="Calibri"/>
        <family val="2"/>
        <scheme val="minor"/>
      </rPr>
      <t>30% de la vida útil</t>
    </r>
    <r>
      <rPr>
        <sz val="11"/>
        <color theme="1"/>
        <rFont val="Calibri"/>
        <family val="2"/>
        <scheme val="minor"/>
      </rPr>
      <t>, simétricamente alrededor del tiempo medio en que el flujo luminoso llega al valor mínimo establecido (ver esquema de muestra)</t>
    </r>
  </si>
  <si>
    <t>La herramienta que contiene los criterios de compra de Premium Light Pro permite comparar varios productos LED para iluminación exterior antes de comprarlos, o simplemente validar si el producto que nos interesa comprar va a cumplir o no con los requisitos necesarios para un funcionamiento adecuado y eficiente</t>
  </si>
  <si>
    <r>
      <t xml:space="preserve">Esta herramienta esta diseñada para el cálculo de los </t>
    </r>
    <r>
      <rPr>
        <b/>
        <sz val="11"/>
        <color theme="1"/>
        <rFont val="Calibri"/>
        <family val="2"/>
        <scheme val="minor"/>
      </rPr>
      <t>costes de ciclo de vida de diferentes sistemas de iluminación exterior</t>
    </r>
    <r>
      <rPr>
        <sz val="11"/>
        <color theme="1"/>
        <rFont val="Calibri"/>
        <family val="2"/>
        <scheme val="minor"/>
      </rPr>
      <t xml:space="preserve"> y la comparación entre estos. Los tres aspectos principales són: "</t>
    </r>
    <r>
      <rPr>
        <b/>
        <sz val="11"/>
        <color theme="1"/>
        <rFont val="Calibri"/>
        <family val="2"/>
        <scheme val="minor"/>
      </rPr>
      <t>compra y instalación</t>
    </r>
    <r>
      <rPr>
        <sz val="11"/>
        <color theme="1"/>
        <rFont val="Calibri"/>
        <family val="2"/>
        <scheme val="minor"/>
      </rPr>
      <t>", "</t>
    </r>
    <r>
      <rPr>
        <b/>
        <sz val="11"/>
        <color theme="1"/>
        <rFont val="Calibri"/>
        <family val="2"/>
        <scheme val="minor"/>
      </rPr>
      <t>coste energético</t>
    </r>
    <r>
      <rPr>
        <sz val="11"/>
        <color theme="1"/>
        <rFont val="Calibri"/>
        <family val="2"/>
        <scheme val="minor"/>
      </rPr>
      <t>" y "</t>
    </r>
    <r>
      <rPr>
        <b/>
        <sz val="11"/>
        <color theme="1"/>
        <rFont val="Calibri"/>
        <family val="2"/>
        <scheme val="minor"/>
      </rPr>
      <t>costes de mantenimiento</t>
    </r>
    <r>
      <rPr>
        <sz val="11"/>
        <color theme="1"/>
        <rFont val="Calibri"/>
        <family val="2"/>
        <scheme val="minor"/>
      </rPr>
      <t>". Estas variables se calculan sobre un período de análisis concreto y són comparables.</t>
    </r>
  </si>
  <si>
    <t>Criterios de Compra para Iluminación Exterior</t>
  </si>
  <si>
    <t>Datos Producto</t>
  </si>
  <si>
    <t>Luz que emite la luminaria (Lm)</t>
  </si>
  <si>
    <t>Potencia eléctrica de la luminaria (W)</t>
  </si>
  <si>
    <t>Iluminancia horizontal  (lux)</t>
  </si>
  <si>
    <r>
      <t>Vida útil L</t>
    </r>
    <r>
      <rPr>
        <vertAlign val="subscript"/>
        <sz val="11"/>
        <color theme="1"/>
        <rFont val="Calibri"/>
        <family val="2"/>
        <scheme val="minor"/>
      </rPr>
      <t>80</t>
    </r>
    <r>
      <rPr>
        <sz val="11"/>
        <color theme="1"/>
        <rFont val="Calibri"/>
        <family val="2"/>
        <scheme val="minor"/>
      </rPr>
      <t>B</t>
    </r>
    <r>
      <rPr>
        <vertAlign val="subscript"/>
        <sz val="11"/>
        <color theme="1"/>
        <rFont val="Calibri"/>
        <family val="2"/>
        <scheme val="minor"/>
      </rPr>
      <t>10</t>
    </r>
    <r>
      <rPr>
        <sz val="11"/>
        <color theme="1"/>
        <rFont val="Calibri"/>
        <family val="2"/>
        <scheme val="minor"/>
      </rPr>
      <t xml:space="preserve"> (horas)</t>
    </r>
  </si>
  <si>
    <t>Tasa de fallo del controlador (% tras 1000h de uso)</t>
  </si>
  <si>
    <r>
      <t>Área iluminada por cada punto de luz (m</t>
    </r>
    <r>
      <rPr>
        <vertAlign val="superscript"/>
        <sz val="11"/>
        <color theme="1"/>
        <rFont val="Calibri"/>
        <family val="2"/>
        <scheme val="minor"/>
      </rPr>
      <t>2</t>
    </r>
    <r>
      <rPr>
        <sz val="11"/>
        <color theme="1"/>
        <rFont val="Calibri"/>
        <family val="2"/>
        <scheme val="minor"/>
      </rPr>
      <t>)</t>
    </r>
  </si>
  <si>
    <t>Consistencia cromática (elipses de MacAdam)</t>
  </si>
  <si>
    <t>Factor de Potencia (luz total)</t>
  </si>
  <si>
    <t>Factor de Potencia (en 50% de atenuación)</t>
  </si>
  <si>
    <t>Factor de atenuación (%)</t>
  </si>
  <si>
    <t>Protección:</t>
  </si>
  <si>
    <t>Protección contra el deslumbramiento</t>
  </si>
  <si>
    <t>G4</t>
  </si>
  <si>
    <t>Grado de protección IP</t>
  </si>
  <si>
    <t>IP66</t>
  </si>
  <si>
    <t>Grado de protección IK</t>
  </si>
  <si>
    <t>IK08</t>
  </si>
  <si>
    <t>Protección IEC</t>
  </si>
  <si>
    <t>Clase II</t>
  </si>
  <si>
    <t>Protección contra sobretensiones</t>
  </si>
  <si>
    <t>Años de garantía</t>
  </si>
  <si>
    <t>Tipo de via a iluminar</t>
  </si>
  <si>
    <t>Carreteras y autopistas</t>
  </si>
  <si>
    <t>Áreas con tráfico mixto</t>
  </si>
  <si>
    <r>
      <t>Anchura de la vía a iluminar (m</t>
    </r>
    <r>
      <rPr>
        <sz val="11"/>
        <color theme="1"/>
        <rFont val="Calibri"/>
        <family val="2"/>
        <scheme val="minor"/>
      </rPr>
      <t>)</t>
    </r>
  </si>
  <si>
    <t>Tipo de instalación</t>
  </si>
  <si>
    <t>Instalación ya existente</t>
  </si>
  <si>
    <t>Instalación nueva</t>
  </si>
  <si>
    <t>Eficiencia energética (Lm/W)</t>
  </si>
  <si>
    <r>
      <t>Vida útil L</t>
    </r>
    <r>
      <rPr>
        <vertAlign val="subscript"/>
        <sz val="11"/>
        <color theme="1"/>
        <rFont val="Calibri"/>
        <family val="2"/>
        <scheme val="minor"/>
      </rPr>
      <t>80</t>
    </r>
    <r>
      <rPr>
        <sz val="11"/>
        <color theme="1"/>
        <rFont val="Calibri"/>
        <family val="2"/>
        <scheme val="minor"/>
      </rPr>
      <t>B</t>
    </r>
    <r>
      <rPr>
        <vertAlign val="subscript"/>
        <sz val="11"/>
        <color theme="1"/>
        <rFont val="Calibri"/>
        <family val="2"/>
        <scheme val="minor"/>
      </rPr>
      <t>10</t>
    </r>
  </si>
  <si>
    <t>Tasa de fallo del controlador</t>
  </si>
  <si>
    <t>Dp (PDI), Indicador de densidad de potencia</t>
  </si>
  <si>
    <t>De (AECI), Indicador de consumo de energía anual</t>
  </si>
  <si>
    <t>Valor de PDI</t>
  </si>
  <si>
    <t>Valor de AECI</t>
  </si>
  <si>
    <t>Temperatura de color</t>
  </si>
  <si>
    <t>Consistencia cromática</t>
  </si>
  <si>
    <t>Protección IP</t>
  </si>
  <si>
    <t>Protección IK</t>
  </si>
  <si>
    <t>Garantía del producto</t>
  </si>
  <si>
    <t>L80</t>
  </si>
  <si>
    <t>G5</t>
  </si>
  <si>
    <t>Horas de uso diario de la iluminación (atenuada)</t>
  </si>
  <si>
    <t>Horas de uso diario de la iluminación (luz máxima)</t>
  </si>
  <si>
    <r>
      <t>Para ello, debemos introducir todos los datos conocidos de nuestro producto en las celdas blancas en la hoja "</t>
    </r>
    <r>
      <rPr>
        <b/>
        <sz val="11"/>
        <color theme="1"/>
        <rFont val="Calibri"/>
        <family val="2"/>
        <scheme val="minor"/>
      </rPr>
      <t>CC Exterior</t>
    </r>
    <r>
      <rPr>
        <sz val="11"/>
        <color theme="1"/>
        <rFont val="Calibri"/>
        <family val="2"/>
        <scheme val="minor"/>
      </rPr>
      <t xml:space="preserve">", y mediante un esquema de símbolos, podremos ver si el producto cumple o no con los criterios de compra que establecen nuestras </t>
    </r>
    <r>
      <rPr>
        <b/>
        <sz val="11"/>
        <color theme="1"/>
        <rFont val="Calibri"/>
        <family val="2"/>
        <scheme val="minor"/>
      </rPr>
      <t>guías de iluminación</t>
    </r>
    <r>
      <rPr>
        <sz val="11"/>
        <color theme="1"/>
        <rFont val="Calibri"/>
        <family val="2"/>
        <scheme val="minor"/>
      </rPr>
      <t>. Los datos desconocidos pueden estimarse o omitirse.</t>
    </r>
  </si>
  <si>
    <r>
      <t>En la hoja "</t>
    </r>
    <r>
      <rPr>
        <b/>
        <sz val="11"/>
        <color theme="1"/>
        <rFont val="Calibri"/>
        <family val="2"/>
        <scheme val="minor"/>
      </rPr>
      <t>LCC Resultados y Comparación</t>
    </r>
    <r>
      <rPr>
        <sz val="11"/>
        <color theme="1"/>
        <rFont val="Calibri"/>
        <family val="2"/>
        <scheme val="minor"/>
      </rPr>
      <t>" se muestran las conclusiones y la comparación entre 3 productos. Se añaden además varios gráficos que permiten visualizar la comparación entre los productos y facilitan la comprensión de los resultados. Finalmente, se muestran los costes anuales para los diferentes aspectos mencionados y para los 3 productos comparados.</t>
    </r>
  </si>
  <si>
    <r>
      <t>Esta herramienta calcula los costes para un período de tiempo determinado de 30 años, pero no tiene en cuenta la evolución dinámica de los precios como por ejemplo la inflación. Aún así, se pueden considerar cambios estáticos en los precios, a introducir en la hoja "</t>
    </r>
    <r>
      <rPr>
        <b/>
        <sz val="11"/>
        <color theme="1"/>
        <rFont val="Calibri"/>
        <family val="2"/>
        <scheme val="minor"/>
      </rPr>
      <t>LCC Datos Base</t>
    </r>
    <r>
      <rPr>
        <sz val="11"/>
        <color theme="1"/>
        <rFont val="Calibri"/>
        <family val="2"/>
        <scheme val="minor"/>
      </rPr>
      <t>".</t>
    </r>
  </si>
  <si>
    <t>G6</t>
  </si>
  <si>
    <r>
      <t>A través del proyecto PremiumLightPro, se ha desarrollado esta herramienta para iluminación interior, siguiendo los criterios establecidos en las guías de iluminación que se encuentran disponibles en la página web del proyecto.
Visite</t>
    </r>
    <r>
      <rPr>
        <u/>
        <sz val="11"/>
        <color rgb="FF0000FF"/>
        <rFont val="Calibri"/>
        <family val="2"/>
        <scheme val="minor"/>
      </rPr>
      <t xml:space="preserve"> http://www.premiumlightpro.es/</t>
    </r>
    <r>
      <rPr>
        <sz val="11"/>
        <color theme="1"/>
        <rFont val="Calibri"/>
        <family val="2"/>
        <scheme val="minor"/>
      </rPr>
      <t xml:space="preserve"> para más información.
Esta herramienta está compuesta de dos partes:</t>
    </r>
  </si>
  <si>
    <r>
      <t xml:space="preserve">La herramienta ha sido desarrollada por la asociación </t>
    </r>
    <r>
      <rPr>
        <b/>
        <i/>
        <sz val="9"/>
        <rFont val="Calibri"/>
        <family val="2"/>
        <scheme val="minor"/>
      </rPr>
      <t>ECOSERVEIS</t>
    </r>
    <r>
      <rPr>
        <i/>
        <sz val="9"/>
        <rFont val="Calibri"/>
        <family val="2"/>
        <scheme val="minor"/>
      </rPr>
      <t xml:space="preserve"> (www.ecoserveis.net) en base a archivos proporcionados por la Austrian Energy Agency (en.energyagency.at/) y por la National Agency of Public Procurement (www.upphandlingsmyndigheten.se/en).</t>
    </r>
  </si>
  <si>
    <r>
      <rPr>
        <b/>
        <sz val="10"/>
        <color theme="1"/>
        <rFont val="Calibri"/>
        <family val="2"/>
        <scheme val="minor"/>
      </rPr>
      <t>Nota:</t>
    </r>
    <r>
      <rPr>
        <sz val="10"/>
        <color theme="1"/>
        <rFont val="Calibri"/>
        <family val="2"/>
        <scheme val="minor"/>
      </rPr>
      <t xml:space="preserve"> esta herramienta valora los productos a nivel energético y tienendo en cuenta aspectos que pueden afectar a la salud de las personas que hacen uso de la iluminación, pero no tiene en cuenta la relación de calidad-precio de los productos</t>
    </r>
  </si>
  <si>
    <r>
      <t>Los datos específicos de los productos se introducen en la pestaña "</t>
    </r>
    <r>
      <rPr>
        <b/>
        <sz val="11"/>
        <color theme="1"/>
        <rFont val="Calibri"/>
        <family val="2"/>
        <scheme val="minor"/>
      </rPr>
      <t>LCC Datos Específicos</t>
    </r>
    <r>
      <rPr>
        <sz val="11"/>
        <color theme="1"/>
        <rFont val="Calibri"/>
        <family val="2"/>
        <scheme val="minor"/>
      </rPr>
      <t xml:space="preserve">". Las </t>
    </r>
    <r>
      <rPr>
        <b/>
        <sz val="11"/>
        <color theme="6" tint="-0.249977111117893"/>
        <rFont val="Calibri"/>
        <family val="2"/>
        <scheme val="minor"/>
      </rPr>
      <t>celdas verdes</t>
    </r>
    <r>
      <rPr>
        <sz val="11"/>
        <color theme="1"/>
        <rFont val="Calibri"/>
        <family val="2"/>
        <scheme val="minor"/>
      </rPr>
      <t xml:space="preserve"> son variables a introducir o modificables, mientras que las </t>
    </r>
    <r>
      <rPr>
        <b/>
        <sz val="11"/>
        <color theme="9" tint="-0.249977111117893"/>
        <rFont val="Calibri"/>
        <family val="2"/>
        <scheme val="minor"/>
      </rPr>
      <t>celdas naranjas</t>
    </r>
    <r>
      <rPr>
        <sz val="11"/>
        <color theme="1"/>
        <rFont val="Calibri"/>
        <family val="2"/>
        <scheme val="minor"/>
      </rPr>
      <t xml:space="preserve"> son valores calculados automaticamente. Para incluir el factor de la vida útil, el usuario puede escoger entre tres planes de reemplazo. Estos siguen unos patrones determinados que tienen una amplitud simétrica alrededor del fin de la vida útil del producto. Esta amplitud se calcula usando el tiempo de vida y el valor L. A continuación, se define el numero de luminarias instaladas/reemplazadas para cada año. Si se desconocen los costes asociados al desecho o al reciclaje, se pueden estimar o poner 0 si no se quieren tener en cuenta estos factores.</t>
    </r>
  </si>
  <si>
    <r>
      <t>Los cálculos y resultados detallados pueden verse en la hoja "</t>
    </r>
    <r>
      <rPr>
        <b/>
        <sz val="11"/>
        <color theme="1"/>
        <rFont val="Calibri"/>
        <family val="2"/>
        <scheme val="minor"/>
      </rPr>
      <t>Cálculos nueva instalación</t>
    </r>
    <r>
      <rPr>
        <sz val="11"/>
        <color theme="1"/>
        <rFont val="Calibri"/>
        <family val="2"/>
        <scheme val="minor"/>
      </rPr>
      <t>". En caso de dudas respecto al origen de ciertos valores, los métodos de cálculo se pueden ver tambien en esta hoja de cálculo.</t>
    </r>
  </si>
  <si>
    <t>Para cualquier duda respecto a los métodos de uso de las herramientas o para solicitudes de mejoras, escríbenos a:</t>
  </si>
  <si>
    <t>Luminaria 1</t>
  </si>
  <si>
    <t>Luminaria 2</t>
  </si>
  <si>
    <t>Luminaria 3</t>
  </si>
  <si>
    <t>Producto (luminaria)</t>
  </si>
  <si>
    <t>Periodo de estudio</t>
  </si>
  <si>
    <t>Índice de Reproducción cromática (IRC o CRI)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</si>
</sst>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 &quot;€&quot;"/>
    <numFmt numFmtId="165" formatCode="General&quot; W&quot;"/>
    <numFmt numFmtId="166" formatCode="General&quot; %&quot;"/>
    <numFmt numFmtId="167" formatCode="General&quot; h&quot;"/>
    <numFmt numFmtId="168" formatCode="General&quot; €/kWh&quot;"/>
    <numFmt numFmtId="169" formatCode="0.0"/>
    <numFmt numFmtId="170" formatCode="_-* #,##0.00_-;\-* #,##0.00_-;_-* &quot;-&quot;??_-;_-@_-"/>
    <numFmt numFmtId="171" formatCode="_-* #,##0_-;\-* #,##0_-;_-* &quot;-&quot;??_-;_-@_-"/>
    <numFmt numFmtId="172" formatCode="General&quot; lm&quot;"/>
    <numFmt numFmtId="173" formatCode="General&quot; lux&quot;"/>
    <numFmt numFmtId="174" formatCode="General&quot; elipses de MacAdam&quot;"/>
    <numFmt numFmtId="175" formatCode="General&quot; kV&quot;"/>
    <numFmt numFmtId="176" formatCode="General&quot; años&quot;"/>
  </numFmts>
  <fonts count="32" x14ac:knownFonts="1">
    <font>
      <sz val="11"/>
      <color theme="1"/>
      <name val="Calibri"/>
      <family val="2"/>
      <scheme val="minor"/>
    </font>
    <font>
      <sz val="22"/>
      <color theme="1"/>
      <name val="Calibri"/>
      <family val="2"/>
      <scheme val="minor"/>
    </font>
    <font>
      <b/>
      <sz val="12"/>
      <color theme="1"/>
      <name val="Calibri"/>
      <family val="2"/>
      <scheme val="minor"/>
    </font>
    <font>
      <b/>
      <sz val="16"/>
      <color theme="1"/>
      <name val="Calibri"/>
      <family val="2"/>
      <scheme val="minor"/>
    </font>
    <font>
      <b/>
      <sz val="20"/>
      <color theme="0"/>
      <name val="Calibri"/>
      <family val="2"/>
      <scheme val="minor"/>
    </font>
    <font>
      <b/>
      <sz val="11"/>
      <color theme="1"/>
      <name val="Calibri"/>
      <family val="2"/>
      <scheme val="minor"/>
    </font>
    <font>
      <sz val="10"/>
      <color theme="1"/>
      <name val="Calibri"/>
      <family val="2"/>
      <scheme val="minor"/>
    </font>
    <font>
      <sz val="9"/>
      <color indexed="81"/>
      <name val="Tahoma"/>
      <family val="2"/>
    </font>
    <font>
      <b/>
      <sz val="10"/>
      <color theme="1"/>
      <name val="Calibri"/>
      <family val="2"/>
      <scheme val="minor"/>
    </font>
    <font>
      <vertAlign val="superscript"/>
      <sz val="11"/>
      <color theme="1"/>
      <name val="Calibri"/>
      <family val="2"/>
      <scheme val="minor"/>
    </font>
    <font>
      <b/>
      <sz val="12"/>
      <color theme="0"/>
      <name val="Calibri"/>
      <family val="2"/>
      <scheme val="minor"/>
    </font>
    <font>
      <sz val="11"/>
      <color theme="1"/>
      <name val="Calibri"/>
      <family val="2"/>
      <scheme val="minor"/>
    </font>
    <font>
      <b/>
      <sz val="20"/>
      <color theme="0"/>
      <name val="Calibri"/>
      <family val="2"/>
    </font>
    <font>
      <sz val="14"/>
      <name val="Corbel"/>
      <family val="2"/>
    </font>
    <font>
      <b/>
      <sz val="14"/>
      <color theme="1"/>
      <name val="Corbel"/>
      <family val="2"/>
    </font>
    <font>
      <b/>
      <sz val="14"/>
      <color rgb="FF000000"/>
      <name val="Calibri"/>
      <family val="2"/>
      <scheme val="minor"/>
    </font>
    <font>
      <sz val="12"/>
      <color theme="1"/>
      <name val="Calibri"/>
      <family val="2"/>
      <scheme val="minor"/>
    </font>
    <font>
      <b/>
      <sz val="11"/>
      <color theme="6" tint="-0.249977111117893"/>
      <name val="Calibri"/>
      <family val="2"/>
      <scheme val="minor"/>
    </font>
    <font>
      <b/>
      <sz val="11"/>
      <color theme="9" tint="-0.249977111117893"/>
      <name val="Calibri"/>
      <family val="2"/>
      <scheme val="minor"/>
    </font>
    <font>
      <u/>
      <sz val="11"/>
      <color theme="10"/>
      <name val="Calibri"/>
      <family val="2"/>
      <scheme val="minor"/>
    </font>
    <font>
      <b/>
      <sz val="12"/>
      <color rgb="FF000000"/>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i/>
      <sz val="12"/>
      <color rgb="FF000000"/>
      <name val="Calibri"/>
      <family val="2"/>
      <scheme val="minor"/>
    </font>
    <font>
      <b/>
      <sz val="22"/>
      <color theme="1"/>
      <name val="Calibri"/>
      <family val="2"/>
      <scheme val="minor"/>
    </font>
    <font>
      <vertAlign val="subscript"/>
      <sz val="11"/>
      <color theme="1"/>
      <name val="Calibri"/>
      <family val="2"/>
      <scheme val="minor"/>
    </font>
    <font>
      <b/>
      <sz val="9"/>
      <color indexed="81"/>
      <name val="Tahoma"/>
      <family val="2"/>
    </font>
    <font>
      <u/>
      <sz val="11"/>
      <color rgb="FF0000FF"/>
      <name val="Calibri"/>
      <family val="2"/>
      <scheme val="minor"/>
    </font>
    <font>
      <i/>
      <sz val="9"/>
      <name val="Calibri"/>
      <family val="2"/>
      <scheme val="minor"/>
    </font>
    <font>
      <b/>
      <i/>
      <sz val="9"/>
      <name val="Calibri"/>
      <family val="2"/>
      <scheme val="minor"/>
    </font>
  </fonts>
  <fills count="12">
    <fill>
      <patternFill patternType="none"/>
    </fill>
    <fill>
      <patternFill patternType="gray125"/>
    </fill>
    <fill>
      <patternFill patternType="solid">
        <fgColor rgb="FFFFFF6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00000"/>
        <bgColor indexed="64"/>
      </patternFill>
    </fill>
  </fills>
  <borders count="41">
    <border>
      <left/>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5">
    <xf numFmtId="0" fontId="0" fillId="0" borderId="0"/>
    <xf numFmtId="0" fontId="19" fillId="0" borderId="0" applyNumberFormat="0" applyFill="0" applyBorder="0" applyAlignment="0" applyProtection="0"/>
    <xf numFmtId="170" fontId="11" fillId="0" borderId="0" applyFont="0" applyFill="0" applyBorder="0" applyAlignment="0" applyProtection="0"/>
    <xf numFmtId="0" fontId="11" fillId="0" borderId="0"/>
    <xf numFmtId="0" fontId="11" fillId="0" borderId="0"/>
  </cellStyleXfs>
  <cellXfs count="199">
    <xf numFmtId="0" fontId="0" fillId="0" borderId="0" xfId="0"/>
    <xf numFmtId="0" fontId="1" fillId="4" borderId="0" xfId="0" applyFont="1" applyFill="1"/>
    <xf numFmtId="0" fontId="4" fillId="6" borderId="1" xfId="0" applyFont="1" applyFill="1" applyBorder="1"/>
    <xf numFmtId="0" fontId="4" fillId="6" borderId="0" xfId="0" applyFont="1" applyFill="1" applyBorder="1"/>
    <xf numFmtId="0" fontId="3" fillId="2" borderId="2" xfId="0" applyFont="1" applyFill="1" applyBorder="1" applyAlignment="1">
      <alignment vertical="center"/>
    </xf>
    <xf numFmtId="0" fontId="0" fillId="3" borderId="4" xfId="0" applyFill="1" applyBorder="1"/>
    <xf numFmtId="0" fontId="0" fillId="3" borderId="6" xfId="0" applyFill="1" applyBorder="1"/>
    <xf numFmtId="0" fontId="0" fillId="3" borderId="8" xfId="0" applyFill="1" applyBorder="1"/>
    <xf numFmtId="0" fontId="5" fillId="0" borderId="0" xfId="0" applyFont="1"/>
    <xf numFmtId="0" fontId="0" fillId="4" borderId="11" xfId="0" applyFill="1" applyBorder="1"/>
    <xf numFmtId="0" fontId="0" fillId="5" borderId="5" xfId="0" applyFill="1"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6" fillId="3" borderId="4" xfId="0" applyFont="1" applyFill="1" applyBorder="1" applyAlignment="1">
      <alignment horizontal="right" vertical="center" wrapText="1"/>
    </xf>
    <xf numFmtId="0" fontId="3" fillId="2" borderId="13" xfId="0" applyFont="1" applyFill="1" applyBorder="1" applyAlignment="1">
      <alignment vertical="center"/>
    </xf>
    <xf numFmtId="2" fontId="2" fillId="2" borderId="14" xfId="0" applyNumberFormat="1" applyFont="1" applyFill="1" applyBorder="1"/>
    <xf numFmtId="0" fontId="0" fillId="5" borderId="9" xfId="0" applyFill="1" applyBorder="1" applyAlignment="1">
      <alignment horizontal="center"/>
    </xf>
    <xf numFmtId="0" fontId="3" fillId="2" borderId="3" xfId="0" applyFont="1" applyFill="1" applyBorder="1" applyAlignment="1">
      <alignment vertical="center"/>
    </xf>
    <xf numFmtId="0" fontId="0" fillId="5" borderId="7" xfId="0" applyFill="1" applyBorder="1" applyAlignment="1">
      <alignment horizontal="center"/>
    </xf>
    <xf numFmtId="0" fontId="4" fillId="6" borderId="0" xfId="0" applyFont="1" applyFill="1" applyBorder="1" applyAlignment="1"/>
    <xf numFmtId="0" fontId="0" fillId="5" borderId="16" xfId="0" applyFill="1" applyBorder="1" applyAlignment="1">
      <alignment horizontal="center" vertical="center"/>
    </xf>
    <xf numFmtId="0" fontId="6" fillId="5" borderId="1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0" fillId="5" borderId="18" xfId="0" applyFill="1" applyBorder="1" applyAlignment="1">
      <alignment horizontal="center" vertical="center"/>
    </xf>
    <xf numFmtId="0" fontId="6" fillId="5" borderId="19" xfId="0" applyFont="1" applyFill="1" applyBorder="1" applyAlignment="1">
      <alignment horizontal="left" vertical="center" wrapText="1"/>
    </xf>
    <xf numFmtId="0" fontId="0" fillId="4" borderId="0" xfId="0" applyFont="1" applyFill="1"/>
    <xf numFmtId="0" fontId="0" fillId="4" borderId="0" xfId="0" applyFill="1"/>
    <xf numFmtId="0" fontId="0" fillId="4" borderId="0" xfId="0" applyFont="1" applyFill="1" applyBorder="1"/>
    <xf numFmtId="0" fontId="4" fillId="6" borderId="0" xfId="0" applyFont="1" applyFill="1" applyBorder="1" applyAlignment="1">
      <alignment horizontal="center"/>
    </xf>
    <xf numFmtId="0" fontId="4" fillId="6" borderId="0" xfId="0" applyFont="1" applyFill="1" applyBorder="1" applyAlignment="1">
      <alignment vertical="center"/>
    </xf>
    <xf numFmtId="0" fontId="0" fillId="4" borderId="20" xfId="0" applyFill="1" applyBorder="1"/>
    <xf numFmtId="0" fontId="0" fillId="4" borderId="22" xfId="0" applyFill="1" applyBorder="1"/>
    <xf numFmtId="0" fontId="1" fillId="4" borderId="22" xfId="0" applyFont="1" applyFill="1" applyBorder="1"/>
    <xf numFmtId="0" fontId="10" fillId="6" borderId="0" xfId="0" applyFont="1" applyFill="1" applyBorder="1" applyAlignment="1">
      <alignment horizontal="center" vertical="center"/>
    </xf>
    <xf numFmtId="0" fontId="13" fillId="5" borderId="0" xfId="0" applyFont="1" applyFill="1" applyAlignment="1" applyProtection="1">
      <alignment horizontal="left" vertical="top" wrapText="1"/>
    </xf>
    <xf numFmtId="0" fontId="0" fillId="5" borderId="0" xfId="0" applyFill="1" applyAlignment="1">
      <alignment wrapText="1"/>
    </xf>
    <xf numFmtId="0" fontId="15" fillId="5" borderId="0" xfId="0" applyFont="1" applyFill="1" applyAlignment="1">
      <alignment vertical="center"/>
    </xf>
    <xf numFmtId="0" fontId="0" fillId="5" borderId="0" xfId="0" applyFill="1"/>
    <xf numFmtId="0" fontId="16" fillId="5" borderId="0" xfId="0" applyFont="1" applyFill="1" applyAlignment="1">
      <alignment vertical="center"/>
    </xf>
    <xf numFmtId="0" fontId="0" fillId="5" borderId="0" xfId="0" applyFill="1" applyAlignment="1">
      <alignment vertical="center" wrapText="1"/>
    </xf>
    <xf numFmtId="0" fontId="0" fillId="5" borderId="0" xfId="0" applyFill="1" applyAlignment="1">
      <alignment vertical="center"/>
    </xf>
    <xf numFmtId="0" fontId="19" fillId="5" borderId="0" xfId="1" applyFill="1" applyAlignment="1">
      <alignment horizontal="justify" vertical="center"/>
    </xf>
    <xf numFmtId="0" fontId="20" fillId="5" borderId="0" xfId="0" applyFont="1" applyFill="1" applyAlignment="1">
      <alignment vertical="center"/>
    </xf>
    <xf numFmtId="0" fontId="0" fillId="2" borderId="0" xfId="0" applyFill="1"/>
    <xf numFmtId="0" fontId="0" fillId="6" borderId="0" xfId="0" applyFill="1"/>
    <xf numFmtId="0" fontId="0" fillId="7" borderId="0" xfId="0" applyFill="1" applyBorder="1"/>
    <xf numFmtId="0" fontId="21" fillId="7" borderId="0" xfId="0" applyFont="1" applyFill="1" applyBorder="1"/>
    <xf numFmtId="0" fontId="0" fillId="7" borderId="0" xfId="0" applyFill="1"/>
    <xf numFmtId="0" fontId="22" fillId="7" borderId="0" xfId="0" applyFont="1" applyFill="1" applyBorder="1"/>
    <xf numFmtId="0" fontId="23" fillId="5" borderId="24" xfId="0" applyFont="1" applyFill="1" applyBorder="1" applyAlignment="1">
      <alignment vertical="center"/>
    </xf>
    <xf numFmtId="0" fontId="23" fillId="5" borderId="25" xfId="0" applyFont="1" applyFill="1" applyBorder="1" applyAlignment="1">
      <alignment vertical="center"/>
    </xf>
    <xf numFmtId="0" fontId="23" fillId="5" borderId="27" xfId="0" applyFont="1" applyFill="1" applyBorder="1" applyAlignment="1">
      <alignment vertical="center"/>
    </xf>
    <xf numFmtId="0" fontId="23" fillId="5" borderId="28" xfId="0" applyFont="1" applyFill="1" applyBorder="1" applyAlignment="1">
      <alignment vertical="center"/>
    </xf>
    <xf numFmtId="0" fontId="23" fillId="5" borderId="29" xfId="0" applyFont="1" applyFill="1" applyBorder="1" applyAlignment="1">
      <alignment vertical="center"/>
    </xf>
    <xf numFmtId="0" fontId="23" fillId="5" borderId="30" xfId="0"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22" fillId="7" borderId="0" xfId="0" applyFont="1" applyFill="1" applyBorder="1" applyAlignment="1">
      <alignment vertical="center"/>
    </xf>
    <xf numFmtId="0" fontId="5" fillId="7" borderId="0" xfId="0" applyFont="1" applyFill="1" applyBorder="1" applyAlignment="1">
      <alignment vertical="center"/>
    </xf>
    <xf numFmtId="0" fontId="23" fillId="5" borderId="28" xfId="0" quotePrefix="1" applyFont="1" applyFill="1" applyBorder="1" applyAlignment="1">
      <alignment vertical="center"/>
    </xf>
    <xf numFmtId="0" fontId="0" fillId="6" borderId="0" xfId="0" applyFill="1" applyBorder="1"/>
    <xf numFmtId="0" fontId="0" fillId="0" borderId="0" xfId="0" applyFill="1"/>
    <xf numFmtId="0" fontId="0" fillId="5" borderId="0" xfId="0" applyFill="1" applyBorder="1"/>
    <xf numFmtId="0" fontId="5" fillId="4" borderId="31" xfId="0" applyFont="1" applyFill="1" applyBorder="1" applyAlignment="1">
      <alignment vertical="center"/>
    </xf>
    <xf numFmtId="0" fontId="0" fillId="4" borderId="28" xfId="0" applyFill="1" applyBorder="1" applyAlignment="1">
      <alignment vertical="center"/>
    </xf>
    <xf numFmtId="0" fontId="0" fillId="9" borderId="32" xfId="0" applyFill="1" applyBorder="1" applyAlignment="1">
      <alignment vertical="center"/>
    </xf>
    <xf numFmtId="0" fontId="5" fillId="4" borderId="32" xfId="0" applyFont="1" applyFill="1" applyBorder="1" applyAlignment="1">
      <alignment horizontal="center" vertical="center"/>
    </xf>
    <xf numFmtId="0" fontId="5" fillId="5" borderId="0" xfId="0" applyFont="1" applyFill="1" applyBorder="1" applyAlignment="1">
      <alignment vertical="center"/>
    </xf>
    <xf numFmtId="0" fontId="0" fillId="5" borderId="0" xfId="0" applyFill="1" applyBorder="1" applyAlignment="1">
      <alignment vertical="center"/>
    </xf>
    <xf numFmtId="0" fontId="5" fillId="4" borderId="32" xfId="0" applyFont="1" applyFill="1" applyBorder="1" applyAlignment="1">
      <alignment vertical="center"/>
    </xf>
    <xf numFmtId="0" fontId="0" fillId="0" borderId="0" xfId="0" applyFill="1" applyBorder="1"/>
    <xf numFmtId="0" fontId="5" fillId="4" borderId="32" xfId="0" applyFont="1" applyFill="1" applyBorder="1" applyAlignment="1">
      <alignment vertical="center"/>
    </xf>
    <xf numFmtId="0" fontId="0" fillId="4" borderId="32" xfId="0" applyFill="1" applyBorder="1" applyAlignment="1">
      <alignment vertical="center"/>
    </xf>
    <xf numFmtId="0" fontId="0" fillId="5" borderId="0" xfId="0" applyFill="1" applyBorder="1" applyAlignment="1">
      <alignment horizontal="right"/>
    </xf>
    <xf numFmtId="169" fontId="0" fillId="9" borderId="32" xfId="0" applyNumberFormat="1" applyFill="1" applyBorder="1" applyAlignment="1">
      <alignment vertical="center"/>
    </xf>
    <xf numFmtId="0" fontId="3" fillId="5" borderId="0" xfId="0" applyFont="1" applyFill="1"/>
    <xf numFmtId="0" fontId="5" fillId="5" borderId="0" xfId="0" applyFont="1" applyFill="1"/>
    <xf numFmtId="0" fontId="24" fillId="5" borderId="0" xfId="0" applyFont="1" applyFill="1"/>
    <xf numFmtId="0" fontId="3" fillId="5" borderId="0" xfId="0" applyFont="1" applyFill="1" applyAlignment="1">
      <alignment vertical="center"/>
    </xf>
    <xf numFmtId="0" fontId="5" fillId="5" borderId="0" xfId="0" applyFont="1" applyFill="1" applyAlignment="1">
      <alignment vertical="center"/>
    </xf>
    <xf numFmtId="0" fontId="5" fillId="4" borderId="28" xfId="0" applyFont="1" applyFill="1" applyBorder="1" applyAlignment="1">
      <alignment horizontal="right" vertical="center"/>
    </xf>
    <xf numFmtId="171" fontId="0" fillId="9" borderId="32" xfId="2" applyNumberFormat="1" applyFont="1" applyFill="1" applyBorder="1" applyAlignment="1">
      <alignment vertical="center"/>
    </xf>
    <xf numFmtId="0" fontId="5" fillId="4" borderId="36" xfId="0" applyFont="1" applyFill="1" applyBorder="1" applyAlignment="1">
      <alignment vertical="center"/>
    </xf>
    <xf numFmtId="0" fontId="5" fillId="4" borderId="36" xfId="0" applyFont="1" applyFill="1" applyBorder="1" applyAlignment="1">
      <alignment horizontal="right" vertical="center"/>
    </xf>
    <xf numFmtId="0" fontId="0" fillId="5" borderId="33" xfId="0" applyFill="1" applyBorder="1" applyAlignment="1">
      <alignment vertical="center"/>
    </xf>
    <xf numFmtId="0" fontId="5" fillId="4" borderId="32" xfId="0" applyFont="1" applyFill="1" applyBorder="1" applyAlignment="1">
      <alignment horizontal="left" vertical="center"/>
    </xf>
    <xf numFmtId="171" fontId="0" fillId="9" borderId="37" xfId="2" applyNumberFormat="1" applyFont="1" applyFill="1" applyBorder="1" applyAlignment="1">
      <alignment vertical="center"/>
    </xf>
    <xf numFmtId="0" fontId="5" fillId="5" borderId="0" xfId="0" applyFont="1" applyFill="1" applyAlignment="1">
      <alignment horizontal="left" vertical="center"/>
    </xf>
    <xf numFmtId="171" fontId="0" fillId="9" borderId="36" xfId="2" applyNumberFormat="1" applyFont="1" applyFill="1" applyBorder="1" applyAlignment="1">
      <alignment vertical="center"/>
    </xf>
    <xf numFmtId="171" fontId="0" fillId="5" borderId="33" xfId="2" applyNumberFormat="1" applyFont="1" applyFill="1" applyBorder="1" applyAlignment="1">
      <alignment vertical="center"/>
    </xf>
    <xf numFmtId="0" fontId="5" fillId="5" borderId="0" xfId="0" applyFont="1" applyFill="1" applyAlignment="1">
      <alignment horizontal="center" vertical="center"/>
    </xf>
    <xf numFmtId="0" fontId="0" fillId="2" borderId="0" xfId="0" applyFill="1" applyBorder="1"/>
    <xf numFmtId="0" fontId="0" fillId="0" borderId="0" xfId="0" applyBorder="1"/>
    <xf numFmtId="0" fontId="0" fillId="11" borderId="0" xfId="0" applyFill="1" applyBorder="1"/>
    <xf numFmtId="0" fontId="21" fillId="0" borderId="0" xfId="0" applyFont="1" applyFill="1" applyBorder="1" applyAlignment="1">
      <alignment vertical="center"/>
    </xf>
    <xf numFmtId="0" fontId="5" fillId="0" borderId="0" xfId="0" applyFont="1" applyFill="1" applyBorder="1"/>
    <xf numFmtId="0" fontId="5" fillId="0" borderId="0" xfId="0" applyFont="1" applyFill="1" applyBorder="1" applyAlignment="1">
      <alignment horizontal="left"/>
    </xf>
    <xf numFmtId="1" fontId="0" fillId="0" borderId="0" xfId="0" applyNumberFormat="1" applyFill="1" applyBorder="1"/>
    <xf numFmtId="0" fontId="5" fillId="0" borderId="0" xfId="0" applyFont="1" applyFill="1" applyBorder="1" applyAlignment="1">
      <alignment horizontal="right"/>
    </xf>
    <xf numFmtId="2" fontId="0" fillId="0" borderId="0" xfId="0" applyNumberFormat="1" applyFill="1" applyBorder="1"/>
    <xf numFmtId="0" fontId="21" fillId="0" borderId="0" xfId="0" applyFont="1" applyBorder="1" applyAlignment="1">
      <alignment vertical="center"/>
    </xf>
    <xf numFmtId="2" fontId="0" fillId="0" borderId="0" xfId="0" applyNumberFormat="1" applyBorder="1"/>
    <xf numFmtId="0" fontId="5" fillId="0" borderId="0" xfId="0" applyFont="1" applyBorder="1"/>
    <xf numFmtId="0" fontId="5" fillId="11" borderId="0" xfId="0" applyFont="1" applyFill="1" applyBorder="1"/>
    <xf numFmtId="0" fontId="0" fillId="4" borderId="36" xfId="0" applyFill="1" applyBorder="1"/>
    <xf numFmtId="0" fontId="25" fillId="5" borderId="0" xfId="0" applyFont="1" applyFill="1" applyAlignment="1">
      <alignment vertical="center"/>
    </xf>
    <xf numFmtId="0" fontId="15" fillId="5" borderId="0" xfId="0" applyFont="1" applyFill="1" applyAlignment="1"/>
    <xf numFmtId="0" fontId="5" fillId="2" borderId="0" xfId="0" applyFont="1" applyFill="1" applyBorder="1"/>
    <xf numFmtId="0" fontId="5" fillId="0" borderId="2" xfId="0" applyFont="1" applyFill="1" applyBorder="1"/>
    <xf numFmtId="0" fontId="0" fillId="11" borderId="21" xfId="0" applyFill="1" applyBorder="1"/>
    <xf numFmtId="0" fontId="0" fillId="0" borderId="21" xfId="0" applyBorder="1"/>
    <xf numFmtId="0" fontId="0" fillId="0" borderId="3" xfId="0" applyBorder="1"/>
    <xf numFmtId="0" fontId="5" fillId="0" borderId="6" xfId="0" applyFont="1" applyFill="1" applyBorder="1"/>
    <xf numFmtId="0" fontId="0" fillId="0" borderId="16" xfId="0" applyBorder="1"/>
    <xf numFmtId="0" fontId="5" fillId="0" borderId="40" xfId="0" applyFont="1" applyFill="1" applyBorder="1"/>
    <xf numFmtId="0" fontId="0" fillId="11" borderId="22" xfId="0" applyFill="1" applyBorder="1"/>
    <xf numFmtId="0" fontId="0" fillId="0" borderId="22" xfId="0" applyBorder="1"/>
    <xf numFmtId="0" fontId="0" fillId="0" borderId="18" xfId="0" applyBorder="1"/>
    <xf numFmtId="0" fontId="0" fillId="0" borderId="21" xfId="0" applyFill="1" applyBorder="1"/>
    <xf numFmtId="0" fontId="0" fillId="0" borderId="3" xfId="0" applyFill="1" applyBorder="1"/>
    <xf numFmtId="0" fontId="0" fillId="0" borderId="16" xfId="0" applyFill="1" applyBorder="1"/>
    <xf numFmtId="0" fontId="0" fillId="0" borderId="22" xfId="0" applyFill="1" applyBorder="1"/>
    <xf numFmtId="0" fontId="0" fillId="0" borderId="18" xfId="0" applyFill="1" applyBorder="1"/>
    <xf numFmtId="0" fontId="5" fillId="0" borderId="13" xfId="0" applyFont="1" applyFill="1" applyBorder="1"/>
    <xf numFmtId="0" fontId="0" fillId="11" borderId="20" xfId="0" applyFill="1" applyBorder="1"/>
    <xf numFmtId="0" fontId="0" fillId="0" borderId="20" xfId="0" applyBorder="1"/>
    <xf numFmtId="2" fontId="0" fillId="0" borderId="20" xfId="0" applyNumberFormat="1" applyBorder="1"/>
    <xf numFmtId="2" fontId="0" fillId="0" borderId="14" xfId="0" applyNumberFormat="1" applyBorder="1"/>
    <xf numFmtId="0" fontId="0" fillId="0" borderId="20" xfId="0" applyFill="1" applyBorder="1"/>
    <xf numFmtId="1" fontId="0" fillId="0" borderId="20" xfId="0" applyNumberFormat="1" applyFill="1" applyBorder="1"/>
    <xf numFmtId="1" fontId="0" fillId="0" borderId="14" xfId="0" applyNumberFormat="1" applyFill="1" applyBorder="1"/>
    <xf numFmtId="2" fontId="5" fillId="0" borderId="20" xfId="0" applyNumberFormat="1" applyFont="1" applyBorder="1"/>
    <xf numFmtId="0" fontId="0" fillId="0" borderId="14" xfId="0" applyBorder="1"/>
    <xf numFmtId="1" fontId="5" fillId="0" borderId="20" xfId="0" applyNumberFormat="1" applyFont="1" applyFill="1" applyBorder="1"/>
    <xf numFmtId="0" fontId="0" fillId="0" borderId="14" xfId="0" applyFill="1" applyBorder="1"/>
    <xf numFmtId="0" fontId="4" fillId="6" borderId="0" xfId="0" applyFont="1" applyFill="1" applyBorder="1" applyAlignment="1">
      <alignment horizontal="center"/>
    </xf>
    <xf numFmtId="0" fontId="1" fillId="4" borderId="6" xfId="0" applyFont="1" applyFill="1" applyBorder="1"/>
    <xf numFmtId="0" fontId="2" fillId="2" borderId="38" xfId="0" applyFont="1" applyFill="1" applyBorder="1"/>
    <xf numFmtId="0" fontId="5" fillId="3" borderId="6" xfId="0" applyFont="1" applyFill="1" applyBorder="1"/>
    <xf numFmtId="0" fontId="0" fillId="4" borderId="6" xfId="0" applyFill="1" applyBorder="1"/>
    <xf numFmtId="0" fontId="0" fillId="0" borderId="5" xfId="0" applyNumberFormat="1" applyBorder="1"/>
    <xf numFmtId="0" fontId="0" fillId="0" borderId="5" xfId="0" applyNumberFormat="1" applyBorder="1" applyAlignment="1">
      <alignment horizontal="center"/>
    </xf>
    <xf numFmtId="167" fontId="0" fillId="4" borderId="0" xfId="0" applyNumberFormat="1" applyFill="1"/>
    <xf numFmtId="172" fontId="0" fillId="5" borderId="9" xfId="0" applyNumberFormat="1" applyFill="1" applyBorder="1" applyProtection="1">
      <protection locked="0"/>
    </xf>
    <xf numFmtId="165" fontId="0" fillId="5" borderId="5" xfId="0" applyNumberFormat="1" applyFill="1" applyBorder="1" applyProtection="1">
      <protection locked="0"/>
    </xf>
    <xf numFmtId="173" fontId="0" fillId="5" borderId="5" xfId="0" applyNumberFormat="1" applyFill="1" applyBorder="1" applyProtection="1">
      <protection locked="0"/>
    </xf>
    <xf numFmtId="167" fontId="0" fillId="5" borderId="5" xfId="0" applyNumberFormat="1" applyFill="1" applyBorder="1" applyProtection="1">
      <protection locked="0"/>
    </xf>
    <xf numFmtId="166" fontId="0" fillId="5" borderId="5" xfId="0" applyNumberFormat="1" applyFill="1" applyBorder="1" applyProtection="1">
      <protection locked="0"/>
    </xf>
    <xf numFmtId="0" fontId="0" fillId="5" borderId="5" xfId="0" applyFill="1" applyBorder="1" applyProtection="1">
      <protection locked="0"/>
    </xf>
    <xf numFmtId="164" fontId="0" fillId="5" borderId="7" xfId="0" applyNumberFormat="1" applyFill="1" applyBorder="1" applyProtection="1">
      <protection locked="0"/>
    </xf>
    <xf numFmtId="164" fontId="0" fillId="5" borderId="23" xfId="0" applyNumberFormat="1" applyFill="1" applyBorder="1" applyProtection="1">
      <protection locked="0"/>
    </xf>
    <xf numFmtId="0" fontId="0" fillId="5" borderId="9" xfId="0" applyFill="1" applyBorder="1" applyProtection="1">
      <protection locked="0"/>
    </xf>
    <xf numFmtId="0" fontId="0" fillId="5" borderId="5" xfId="0" applyFill="1" applyBorder="1" applyAlignment="1" applyProtection="1">
      <alignment horizontal="right"/>
      <protection locked="0"/>
    </xf>
    <xf numFmtId="174" fontId="0" fillId="5" borderId="5" xfId="0" applyNumberFormat="1" applyFill="1" applyBorder="1" applyProtection="1">
      <protection locked="0"/>
    </xf>
    <xf numFmtId="166" fontId="0" fillId="5" borderId="23" xfId="0" applyNumberFormat="1" applyFill="1" applyBorder="1" applyProtection="1">
      <protection locked="0"/>
    </xf>
    <xf numFmtId="0" fontId="0" fillId="5" borderId="9" xfId="0" applyFill="1" applyBorder="1" applyAlignment="1" applyProtection="1">
      <alignment horizontal="right"/>
      <protection locked="0"/>
    </xf>
    <xf numFmtId="175" fontId="0" fillId="5" borderId="5" xfId="0" applyNumberFormat="1" applyFill="1" applyBorder="1" applyAlignment="1" applyProtection="1">
      <alignment horizontal="right"/>
      <protection locked="0"/>
    </xf>
    <xf numFmtId="176" fontId="0" fillId="5" borderId="7" xfId="0" applyNumberFormat="1" applyFill="1" applyBorder="1" applyProtection="1">
      <protection locked="0"/>
    </xf>
    <xf numFmtId="167" fontId="0" fillId="5" borderId="10" xfId="0" applyNumberFormat="1" applyFill="1" applyBorder="1" applyProtection="1">
      <protection locked="0"/>
    </xf>
    <xf numFmtId="0" fontId="0" fillId="5" borderId="10" xfId="0" applyFill="1" applyBorder="1" applyAlignment="1" applyProtection="1">
      <alignment horizontal="right"/>
      <protection locked="0"/>
    </xf>
    <xf numFmtId="0" fontId="0" fillId="5" borderId="23" xfId="0" applyFill="1" applyBorder="1" applyAlignment="1" applyProtection="1">
      <alignment horizontal="right"/>
      <protection locked="0"/>
    </xf>
    <xf numFmtId="168" fontId="0" fillId="5" borderId="12" xfId="0" applyNumberFormat="1" applyFill="1" applyBorder="1" applyProtection="1">
      <protection locked="0"/>
    </xf>
    <xf numFmtId="2" fontId="23" fillId="8" borderId="26" xfId="0" applyNumberFormat="1" applyFont="1" applyFill="1" applyBorder="1" applyAlignment="1" applyProtection="1">
      <alignment horizontal="center" vertical="center"/>
      <protection locked="0"/>
    </xf>
    <xf numFmtId="2" fontId="23" fillId="8" borderId="5" xfId="0" applyNumberFormat="1" applyFont="1" applyFill="1" applyBorder="1" applyAlignment="1" applyProtection="1">
      <alignment horizontal="center" vertical="center"/>
      <protection locked="0"/>
    </xf>
    <xf numFmtId="2" fontId="23" fillId="8" borderId="7" xfId="0" applyNumberFormat="1" applyFont="1" applyFill="1" applyBorder="1" applyAlignment="1" applyProtection="1">
      <alignment horizontal="center" vertical="center"/>
      <protection locked="0"/>
    </xf>
    <xf numFmtId="169" fontId="23" fillId="8" borderId="26" xfId="0" applyNumberFormat="1" applyFont="1" applyFill="1" applyBorder="1" applyAlignment="1" applyProtection="1">
      <alignment horizontal="center" vertical="center"/>
      <protection locked="0"/>
    </xf>
    <xf numFmtId="169" fontId="23" fillId="8" borderId="5" xfId="0" applyNumberFormat="1" applyFont="1" applyFill="1" applyBorder="1" applyAlignment="1" applyProtection="1">
      <alignment horizontal="center" vertical="center"/>
      <protection locked="0"/>
    </xf>
    <xf numFmtId="169" fontId="23" fillId="8" borderId="7" xfId="0" applyNumberFormat="1" applyFont="1" applyFill="1" applyBorder="1" applyAlignment="1" applyProtection="1">
      <alignment horizontal="center" vertical="center"/>
      <protection locked="0"/>
    </xf>
    <xf numFmtId="0" fontId="0" fillId="10" borderId="32" xfId="0" applyFill="1" applyBorder="1" applyAlignment="1" applyProtection="1">
      <alignment horizontal="right" vertical="center"/>
      <protection locked="0"/>
    </xf>
    <xf numFmtId="0" fontId="0" fillId="10" borderId="32" xfId="0" applyFill="1" applyBorder="1" applyAlignment="1" applyProtection="1">
      <alignment vertical="center"/>
      <protection locked="0"/>
    </xf>
    <xf numFmtId="169" fontId="0" fillId="10" borderId="32" xfId="0" applyNumberFormat="1" applyFill="1" applyBorder="1" applyAlignment="1" applyProtection="1">
      <alignment vertical="center"/>
      <protection locked="0"/>
    </xf>
    <xf numFmtId="0" fontId="0" fillId="10" borderId="39" xfId="0" applyFill="1" applyBorder="1" applyProtection="1">
      <protection locked="0"/>
    </xf>
    <xf numFmtId="0" fontId="0" fillId="10" borderId="28" xfId="0" applyFill="1" applyBorder="1" applyProtection="1">
      <protection locked="0"/>
    </xf>
    <xf numFmtId="0" fontId="30" fillId="5" borderId="0" xfId="0" applyFont="1" applyFill="1" applyAlignment="1" applyProtection="1">
      <alignment horizontal="left" vertical="top" wrapText="1"/>
    </xf>
    <xf numFmtId="0" fontId="6" fillId="5" borderId="0" xfId="0" applyFont="1" applyFill="1" applyAlignment="1">
      <alignment vertical="center" wrapText="1"/>
    </xf>
    <xf numFmtId="0" fontId="0" fillId="4" borderId="28" xfId="0" applyFill="1" applyBorder="1" applyProtection="1"/>
    <xf numFmtId="171" fontId="5" fillId="4" borderId="32" xfId="2" applyNumberFormat="1" applyFont="1" applyFill="1" applyBorder="1" applyAlignment="1">
      <alignment vertical="center"/>
    </xf>
    <xf numFmtId="0" fontId="13" fillId="5" borderId="0" xfId="0" applyFont="1" applyFill="1" applyAlignment="1" applyProtection="1">
      <alignment horizontal="left" vertical="top" wrapText="1"/>
    </xf>
    <xf numFmtId="0" fontId="12" fillId="6" borderId="0" xfId="0" applyFont="1" applyFill="1" applyAlignment="1" applyProtection="1">
      <alignment horizontal="center" vertical="top" wrapText="1"/>
    </xf>
    <xf numFmtId="0" fontId="0" fillId="5" borderId="0" xfId="0" applyFill="1" applyAlignment="1">
      <alignment horizontal="left" vertical="top" wrapText="1"/>
    </xf>
    <xf numFmtId="0" fontId="26" fillId="0" borderId="0" xfId="0" applyFont="1" applyAlignment="1">
      <alignment horizontal="center" vertical="center"/>
    </xf>
    <xf numFmtId="0" fontId="5" fillId="4" borderId="31" xfId="0" applyFont="1" applyFill="1" applyBorder="1" applyAlignment="1">
      <alignment vertical="center"/>
    </xf>
    <xf numFmtId="0" fontId="5" fillId="4" borderId="28" xfId="0" applyFont="1" applyFill="1" applyBorder="1" applyAlignment="1">
      <alignment vertical="center"/>
    </xf>
    <xf numFmtId="0" fontId="5" fillId="4" borderId="32" xfId="0" applyFont="1" applyFill="1" applyBorder="1" applyAlignment="1">
      <alignment horizontal="center" vertical="center"/>
    </xf>
    <xf numFmtId="0" fontId="0" fillId="5" borderId="0" xfId="0" applyFill="1" applyBorder="1" applyAlignment="1">
      <alignment vertical="top" wrapText="1"/>
    </xf>
    <xf numFmtId="0" fontId="0" fillId="5" borderId="0" xfId="0" applyFill="1" applyBorder="1" applyAlignment="1">
      <alignment vertical="top"/>
    </xf>
    <xf numFmtId="0" fontId="5" fillId="4" borderId="31" xfId="0" applyFont="1" applyFill="1" applyBorder="1" applyAlignment="1">
      <alignment horizontal="left" vertical="center"/>
    </xf>
    <xf numFmtId="0" fontId="5" fillId="4" borderId="33" xfId="0" applyFont="1" applyFill="1" applyBorder="1" applyAlignment="1">
      <alignment horizontal="left" vertical="center"/>
    </xf>
    <xf numFmtId="0" fontId="5" fillId="4" borderId="28" xfId="0" applyFont="1" applyFill="1" applyBorder="1" applyAlignment="1">
      <alignment horizontal="left" vertical="center"/>
    </xf>
    <xf numFmtId="0" fontId="5" fillId="4" borderId="32" xfId="0" applyFont="1" applyFill="1" applyBorder="1" applyAlignment="1">
      <alignment vertical="center"/>
    </xf>
    <xf numFmtId="0" fontId="5" fillId="4" borderId="31"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4" xfId="0" applyFont="1" applyFill="1" applyBorder="1"/>
    <xf numFmtId="0" fontId="5" fillId="4" borderId="35" xfId="0" applyFont="1" applyFill="1" applyBorder="1"/>
    <xf numFmtId="0" fontId="5" fillId="4" borderId="32" xfId="0" applyFont="1" applyFill="1" applyBorder="1"/>
    <xf numFmtId="0" fontId="5" fillId="4" borderId="31" xfId="0" applyFont="1" applyFill="1" applyBorder="1"/>
    <xf numFmtId="0" fontId="5" fillId="4" borderId="31" xfId="0" applyFont="1" applyFill="1" applyBorder="1" applyAlignment="1">
      <alignment horizontal="right" vertical="center"/>
    </xf>
    <xf numFmtId="0" fontId="5" fillId="4" borderId="28" xfId="0" applyFont="1" applyFill="1" applyBorder="1" applyAlignment="1">
      <alignment horizontal="right" vertical="center"/>
    </xf>
    <xf numFmtId="0" fontId="4" fillId="6" borderId="0" xfId="0" applyFont="1" applyFill="1" applyBorder="1" applyAlignment="1">
      <alignment horizontal="center"/>
    </xf>
  </cellXfs>
  <cellStyles count="5">
    <cellStyle name="Hipervínculo" xfId="1" builtinId="8"/>
    <cellStyle name="Millares 2" xfId="2"/>
    <cellStyle name="Normal" xfId="0" builtinId="0"/>
    <cellStyle name="Normal 3" xfId="4"/>
    <cellStyle name="Normal 4" xfId="3"/>
  </cellStyles>
  <dxfs count="12">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patternType="solid">
          <bgColor theme="0"/>
        </patternFill>
      </fill>
      <border>
        <left/>
        <right/>
        <top/>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Medium9"/>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Coste Anual (€)</a:t>
            </a:r>
          </a:p>
        </c:rich>
      </c:tx>
      <c:layout>
        <c:manualLayout>
          <c:xMode val="edge"/>
          <c:yMode val="edge"/>
          <c:x val="0.32966604563030655"/>
          <c:y val="3.0956324074061178E-2"/>
        </c:manualLayout>
      </c:layout>
      <c:overlay val="0"/>
    </c:title>
    <c:autoTitleDeleted val="0"/>
    <c:plotArea>
      <c:layout/>
      <c:lineChart>
        <c:grouping val="standard"/>
        <c:varyColors val="0"/>
        <c:ser>
          <c:idx val="0"/>
          <c:order val="0"/>
          <c:tx>
            <c:strRef>
              <c:f>'LCC Resultados y Comparación'!$C$29</c:f>
              <c:strCache>
                <c:ptCount val="1"/>
                <c:pt idx="0">
                  <c:v>LED 1</c:v>
                </c:pt>
              </c:strCache>
            </c:strRef>
          </c:tx>
          <c:marker>
            <c:symbol val="none"/>
          </c:marker>
          <c:val>
            <c:numRef>
              <c:f>'LCC Resultados y Comparación'!$E$29:$AH$29</c:f>
              <c:numCache>
                <c:formatCode>_-* #,##0_-;\-* #,##0_-;_-* "-"??_-;_-@_-</c:formatCode>
                <c:ptCount val="30"/>
                <c:pt idx="0">
                  <c:v>7941.4000000000005</c:v>
                </c:pt>
                <c:pt idx="1">
                  <c:v>2139.6026666666658</c:v>
                </c:pt>
                <c:pt idx="2">
                  <c:v>2171.6117066666657</c:v>
                </c:pt>
                <c:pt idx="3">
                  <c:v>2204.1008822666654</c:v>
                </c:pt>
                <c:pt idx="4">
                  <c:v>2757.3794005006653</c:v>
                </c:pt>
                <c:pt idx="5">
                  <c:v>2270.5485564331748</c:v>
                </c:pt>
                <c:pt idx="6">
                  <c:v>2304.5217847796721</c:v>
                </c:pt>
                <c:pt idx="7">
                  <c:v>2339.0046115513665</c:v>
                </c:pt>
                <c:pt idx="8">
                  <c:v>2374.0046807246367</c:v>
                </c:pt>
                <c:pt idx="9">
                  <c:v>2956.3723872776873</c:v>
                </c:pt>
                <c:pt idx="10">
                  <c:v>2445.587697199539</c:v>
                </c:pt>
                <c:pt idx="11">
                  <c:v>2482.1865126575317</c:v>
                </c:pt>
                <c:pt idx="12">
                  <c:v>2519.3343103473944</c:v>
                </c:pt>
                <c:pt idx="13">
                  <c:v>2557.039325002605</c:v>
                </c:pt>
                <c:pt idx="14">
                  <c:v>3170.0470214964544</c:v>
                </c:pt>
                <c:pt idx="15">
                  <c:v>2634.1545636008077</c:v>
                </c:pt>
                <c:pt idx="16">
                  <c:v>2673.5818820548188</c:v>
                </c:pt>
                <c:pt idx="17">
                  <c:v>2713.6006102856413</c:v>
                </c:pt>
                <c:pt idx="18">
                  <c:v>2754.2196194399253</c:v>
                </c:pt>
                <c:pt idx="19">
                  <c:v>3399.5023889532895</c:v>
                </c:pt>
                <c:pt idx="20">
                  <c:v>2837.2946324374961</c:v>
                </c:pt>
                <c:pt idx="21">
                  <c:v>2879.7690519240582</c:v>
                </c:pt>
                <c:pt idx="22">
                  <c:v>2922.8805877029185</c:v>
                </c:pt>
                <c:pt idx="23">
                  <c:v>2966.6387965184622</c:v>
                </c:pt>
                <c:pt idx="24">
                  <c:v>3645.9207027321959</c:v>
                </c:pt>
                <c:pt idx="25">
                  <c:v>3056.1341791432319</c:v>
                </c:pt>
                <c:pt idx="26">
                  <c:v>3606.909554875926</c:v>
                </c:pt>
                <c:pt idx="27">
                  <c:v>8710.6478768834568</c:v>
                </c:pt>
                <c:pt idx="28">
                  <c:v>3307.1133071104</c:v>
                </c:pt>
                <c:pt idx="29">
                  <c:v>3910.5736350586212</c:v>
                </c:pt>
              </c:numCache>
            </c:numRef>
          </c:val>
          <c:smooth val="0"/>
        </c:ser>
        <c:ser>
          <c:idx val="1"/>
          <c:order val="1"/>
          <c:tx>
            <c:strRef>
              <c:f>'LCC Resultados y Comparación'!$C$34</c:f>
              <c:strCache>
                <c:ptCount val="1"/>
                <c:pt idx="0">
                  <c:v>LED 2</c:v>
                </c:pt>
              </c:strCache>
            </c:strRef>
          </c:tx>
          <c:marker>
            <c:symbol val="none"/>
          </c:marker>
          <c:val>
            <c:numRef>
              <c:f>'LCC Resultados y Comparación'!$E$34:$AH$34</c:f>
              <c:numCache>
                <c:formatCode>_-* #,##0_-;\-* #,##0_-;_-* "-"??_-;_-@_-</c:formatCode>
                <c:ptCount val="30"/>
                <c:pt idx="0">
                  <c:v>8090.5166666666664</c:v>
                </c:pt>
                <c:pt idx="1">
                  <c:v>2206.3714999999997</c:v>
                </c:pt>
                <c:pt idx="2">
                  <c:v>2239.3808224999989</c:v>
                </c:pt>
                <c:pt idx="3">
                  <c:v>2272.8852848374986</c:v>
                </c:pt>
                <c:pt idx="4">
                  <c:v>2827.1943191100613</c:v>
                </c:pt>
                <c:pt idx="5">
                  <c:v>2341.4094488217115</c:v>
                </c:pt>
                <c:pt idx="6">
                  <c:v>2376.4443405540369</c:v>
                </c:pt>
                <c:pt idx="7">
                  <c:v>2412.0047556623472</c:v>
                </c:pt>
                <c:pt idx="8">
                  <c:v>2448.0985769972817</c:v>
                </c:pt>
                <c:pt idx="9">
                  <c:v>3031.5764419944212</c:v>
                </c:pt>
                <c:pt idx="10">
                  <c:v>2521.9185627370243</c:v>
                </c:pt>
                <c:pt idx="11">
                  <c:v>2559.6610911780795</c:v>
                </c:pt>
                <c:pt idx="12">
                  <c:v>2597.9697575457503</c:v>
                </c:pt>
                <c:pt idx="13">
                  <c:v>2636.8530539089365</c:v>
                </c:pt>
                <c:pt idx="14">
                  <c:v>3251.056706336381</c:v>
                </c:pt>
                <c:pt idx="15">
                  <c:v>2716.3781437133325</c:v>
                </c:pt>
                <c:pt idx="16">
                  <c:v>2757.0375658690323</c:v>
                </c:pt>
                <c:pt idx="17">
                  <c:v>2798.3068793570674</c:v>
                </c:pt>
                <c:pt idx="18">
                  <c:v>2840.1952325474231</c:v>
                </c:pt>
                <c:pt idx="19">
                  <c:v>3486.7663862574004</c:v>
                </c:pt>
                <c:pt idx="20">
                  <c:v>2925.8663397011683</c:v>
                </c:pt>
                <c:pt idx="21">
                  <c:v>2969.6680847966854</c:v>
                </c:pt>
                <c:pt idx="22">
                  <c:v>3014.1268560686349</c:v>
                </c:pt>
                <c:pt idx="23">
                  <c:v>3059.2525089096639</c:v>
                </c:pt>
                <c:pt idx="24">
                  <c:v>3739.9223708092659</c:v>
                </c:pt>
                <c:pt idx="25">
                  <c:v>3151.544622241458</c:v>
                </c:pt>
                <c:pt idx="26">
                  <c:v>3706.5480683160704</c:v>
                </c:pt>
                <c:pt idx="27">
                  <c:v>8837.7082501567638</c:v>
                </c:pt>
                <c:pt idx="28">
                  <c:v>3407.4142647754379</c:v>
                </c:pt>
                <c:pt idx="29">
                  <c:v>4011.8336880828397</c:v>
                </c:pt>
              </c:numCache>
            </c:numRef>
          </c:val>
          <c:smooth val="0"/>
        </c:ser>
        <c:ser>
          <c:idx val="2"/>
          <c:order val="2"/>
          <c:tx>
            <c:strRef>
              <c:f>'LCC Resultados y Comparación'!$C$39</c:f>
              <c:strCache>
                <c:ptCount val="1"/>
                <c:pt idx="0">
                  <c:v>LED 3</c:v>
                </c:pt>
              </c:strCache>
            </c:strRef>
          </c:tx>
          <c:marker>
            <c:symbol val="none"/>
          </c:marker>
          <c:val>
            <c:numRef>
              <c:f>'LCC Resultados y Comparación'!$E$39:$AH$39</c:f>
              <c:numCache>
                <c:formatCode>_-* #,##0_-;\-* #,##0_-;_-* "-"??_-;_-@_-</c:formatCode>
                <c:ptCount val="30"/>
                <c:pt idx="0">
                  <c:v>7591.0833333333339</c:v>
                </c:pt>
                <c:pt idx="1">
                  <c:v>1784.0299999999997</c:v>
                </c:pt>
                <c:pt idx="2">
                  <c:v>1810.7041999999994</c:v>
                </c:pt>
                <c:pt idx="3">
                  <c:v>1837.7785129999988</c:v>
                </c:pt>
                <c:pt idx="4">
                  <c:v>2385.5609456949987</c:v>
                </c:pt>
                <c:pt idx="5">
                  <c:v>1893.1515748054235</c:v>
                </c:pt>
                <c:pt idx="6">
                  <c:v>1921.4625984275046</c:v>
                </c:pt>
                <c:pt idx="7">
                  <c:v>1950.1982874039168</c:v>
                </c:pt>
                <c:pt idx="8">
                  <c:v>1979.3650117149755</c:v>
                </c:pt>
                <c:pt idx="9">
                  <c:v>2555.8118732328803</c:v>
                </c:pt>
                <c:pt idx="10">
                  <c:v>2039.0175254440601</c:v>
                </c:pt>
                <c:pt idx="11">
                  <c:v>2069.5165383257213</c:v>
                </c:pt>
                <c:pt idx="12">
                  <c:v>2100.4730364006064</c:v>
                </c:pt>
                <c:pt idx="13">
                  <c:v>2131.8938819466152</c:v>
                </c:pt>
                <c:pt idx="14">
                  <c:v>2738.5231467946251</c:v>
                </c:pt>
                <c:pt idx="15">
                  <c:v>2196.1565807784509</c:v>
                </c:pt>
                <c:pt idx="16">
                  <c:v>2229.0126794901275</c:v>
                </c:pt>
                <c:pt idx="17">
                  <c:v>2262.3616196824792</c:v>
                </c:pt>
                <c:pt idx="18">
                  <c:v>2296.2107939777156</c:v>
                </c:pt>
                <c:pt idx="19">
                  <c:v>2934.6221811091468</c:v>
                </c:pt>
                <c:pt idx="20">
                  <c:v>2365.4399714756914</c:v>
                </c:pt>
                <c:pt idx="21">
                  <c:v>2400.8353210478263</c:v>
                </c:pt>
                <c:pt idx="22">
                  <c:v>2436.7616008635432</c:v>
                </c:pt>
                <c:pt idx="23">
                  <c:v>2473.2267748764962</c:v>
                </c:pt>
                <c:pt idx="24">
                  <c:v>3145.1062507656011</c:v>
                </c:pt>
                <c:pt idx="25">
                  <c:v>2547.8062603971375</c:v>
                </c:pt>
                <c:pt idx="26">
                  <c:v>2585.9371043030947</c:v>
                </c:pt>
                <c:pt idx="27">
                  <c:v>2624.639910867641</c:v>
                </c:pt>
                <c:pt idx="28">
                  <c:v>2663.9232595306548</c:v>
                </c:pt>
                <c:pt idx="29">
                  <c:v>3371.0477967072311</c:v>
                </c:pt>
              </c:numCache>
            </c:numRef>
          </c:val>
          <c:smooth val="0"/>
        </c:ser>
        <c:dLbls>
          <c:showLegendKey val="0"/>
          <c:showVal val="0"/>
          <c:showCatName val="0"/>
          <c:showSerName val="0"/>
          <c:showPercent val="0"/>
          <c:showBubbleSize val="0"/>
        </c:dLbls>
        <c:smooth val="0"/>
        <c:axId val="-1271921120"/>
        <c:axId val="-1271920032"/>
      </c:lineChart>
      <c:catAx>
        <c:axId val="-1271921120"/>
        <c:scaling>
          <c:orientation val="minMax"/>
        </c:scaling>
        <c:delete val="0"/>
        <c:axPos val="b"/>
        <c:title>
          <c:tx>
            <c:rich>
              <a:bodyPr/>
              <a:lstStyle/>
              <a:p>
                <a:pPr>
                  <a:defRPr/>
                </a:pPr>
                <a:r>
                  <a:rPr lang="de-AT"/>
                  <a:t>years</a:t>
                </a:r>
              </a:p>
            </c:rich>
          </c:tx>
          <c:overlay val="0"/>
        </c:title>
        <c:majorTickMark val="out"/>
        <c:minorTickMark val="none"/>
        <c:tickLblPos val="nextTo"/>
        <c:txPr>
          <a:bodyPr/>
          <a:lstStyle/>
          <a:p>
            <a:pPr>
              <a:defRPr sz="1000"/>
            </a:pPr>
            <a:endParaRPr lang="es-ES"/>
          </a:p>
        </c:txPr>
        <c:crossAx val="-1271920032"/>
        <c:crosses val="autoZero"/>
        <c:auto val="1"/>
        <c:lblAlgn val="ctr"/>
        <c:lblOffset val="100"/>
        <c:noMultiLvlLbl val="0"/>
      </c:catAx>
      <c:valAx>
        <c:axId val="-1271920032"/>
        <c:scaling>
          <c:orientation val="minMax"/>
        </c:scaling>
        <c:delete val="0"/>
        <c:axPos val="l"/>
        <c:majorGridlines/>
        <c:numFmt formatCode="_-* #,##0_-;\-* #,##0_-;_-* &quot;-&quot;??_-;_-@_-" sourceLinked="1"/>
        <c:majorTickMark val="out"/>
        <c:minorTickMark val="none"/>
        <c:tickLblPos val="nextTo"/>
        <c:crossAx val="-1271921120"/>
        <c:crosses val="autoZero"/>
        <c:crossBetween val="midCat"/>
      </c:valAx>
    </c:plotArea>
    <c:legend>
      <c:legendPos val="r"/>
      <c:overlay val="0"/>
    </c:legend>
    <c:plotVisOnly val="1"/>
    <c:dispBlanksAs val="gap"/>
    <c:showDLblsOverMax val="0"/>
  </c:chart>
  <c:spPr>
    <a:ln w="19050">
      <a:solidFill>
        <a:schemeClr val="tx1"/>
      </a:solid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Coste Total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073840769903762"/>
          <c:y val="0.14305324848092618"/>
          <c:w val="0.82703937007874018"/>
          <c:h val="0.76711082347583259"/>
        </c:manualLayout>
      </c:layout>
      <c:bar3DChart>
        <c:barDir val="col"/>
        <c:grouping val="clustered"/>
        <c:varyColors val="0"/>
        <c:ser>
          <c:idx val="0"/>
          <c:order val="0"/>
          <c:tx>
            <c:strRef>
              <c:f>'LCC Resultados y Comparación'!$C$29</c:f>
              <c:strCache>
                <c:ptCount val="1"/>
                <c:pt idx="0">
                  <c:v>LED 1</c:v>
                </c:pt>
              </c:strCache>
            </c:strRef>
          </c:tx>
          <c:invertIfNegative val="0"/>
          <c:val>
            <c:numRef>
              <c:f>'LCC Resultados y Comparación'!$AI$29</c:f>
              <c:numCache>
                <c:formatCode>_-* #,##0_-;\-* #,##0_-;_-* "-"??_-;_-@_-</c:formatCode>
                <c:ptCount val="1"/>
                <c:pt idx="0">
                  <c:v>94651.682932291951</c:v>
                </c:pt>
              </c:numCache>
            </c:numRef>
          </c:val>
        </c:ser>
        <c:ser>
          <c:idx val="1"/>
          <c:order val="1"/>
          <c:tx>
            <c:strRef>
              <c:f>'LCC Resultados y Comparación'!$C$34</c:f>
              <c:strCache>
                <c:ptCount val="1"/>
                <c:pt idx="0">
                  <c:v>LED 2</c:v>
                </c:pt>
              </c:strCache>
            </c:strRef>
          </c:tx>
          <c:invertIfNegative val="0"/>
          <c:val>
            <c:numRef>
              <c:f>'LCC Resultados y Comparación'!$AI$34</c:f>
              <c:numCache>
                <c:formatCode>_-* #,##0_-;\-* #,##0_-;_-* "-"??_-;_-@_-</c:formatCode>
                <c:ptCount val="1"/>
                <c:pt idx="0">
                  <c:v>97235.910590452433</c:v>
                </c:pt>
              </c:numCache>
            </c:numRef>
          </c:val>
        </c:ser>
        <c:ser>
          <c:idx val="2"/>
          <c:order val="2"/>
          <c:tx>
            <c:strRef>
              <c:f>'LCC Resultados y Comparación'!$C$39</c:f>
              <c:strCache>
                <c:ptCount val="1"/>
                <c:pt idx="0">
                  <c:v>LED 3</c:v>
                </c:pt>
              </c:strCache>
            </c:strRef>
          </c:tx>
          <c:invertIfNegative val="0"/>
          <c:val>
            <c:numRef>
              <c:f>'LCC Resultados y Comparación'!$AI$39</c:f>
              <c:numCache>
                <c:formatCode>_-* #,##0_-;\-* #,##0_-;_-* "-"??_-;_-@_-</c:formatCode>
                <c:ptCount val="1"/>
                <c:pt idx="0">
                  <c:v>75321.6585723975</c:v>
                </c:pt>
              </c:numCache>
            </c:numRef>
          </c:val>
        </c:ser>
        <c:dLbls>
          <c:showLegendKey val="0"/>
          <c:showVal val="0"/>
          <c:showCatName val="0"/>
          <c:showSerName val="0"/>
          <c:showPercent val="0"/>
          <c:showBubbleSize val="0"/>
        </c:dLbls>
        <c:gapWidth val="75"/>
        <c:shape val="box"/>
        <c:axId val="-1271929824"/>
        <c:axId val="-1271929280"/>
        <c:axId val="0"/>
      </c:bar3DChart>
      <c:catAx>
        <c:axId val="-1271929824"/>
        <c:scaling>
          <c:orientation val="minMax"/>
        </c:scaling>
        <c:delete val="1"/>
        <c:axPos val="b"/>
        <c:majorTickMark val="none"/>
        <c:minorTickMark val="none"/>
        <c:tickLblPos val="nextTo"/>
        <c:crossAx val="-1271929280"/>
        <c:crosses val="autoZero"/>
        <c:auto val="1"/>
        <c:lblAlgn val="ctr"/>
        <c:lblOffset val="100"/>
        <c:noMultiLvlLbl val="0"/>
      </c:catAx>
      <c:valAx>
        <c:axId val="-1271929280"/>
        <c:scaling>
          <c:orientation val="minMax"/>
        </c:scaling>
        <c:delete val="0"/>
        <c:axPos val="l"/>
        <c:majorGridlines/>
        <c:numFmt formatCode="_-* #,##0_-;\-* #,##0_-;_-* &quot;-&quot;??_-;_-@_-" sourceLinked="1"/>
        <c:majorTickMark val="none"/>
        <c:minorTickMark val="none"/>
        <c:tickLblPos val="nextTo"/>
        <c:spPr>
          <a:ln w="9525">
            <a:noFill/>
          </a:ln>
        </c:spPr>
        <c:crossAx val="-1271929824"/>
        <c:crosses val="autoZero"/>
        <c:crossBetween val="between"/>
      </c:valAx>
    </c:plotArea>
    <c:legend>
      <c:legendPos val="b"/>
      <c:overlay val="0"/>
    </c:legend>
    <c:plotVisOnly val="1"/>
    <c:dispBlanksAs val="gap"/>
    <c:showDLblsOverMax val="0"/>
  </c:chart>
  <c:spPr>
    <a:ln w="19050">
      <a:solidFill>
        <a:schemeClr val="tx1"/>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Distribución de Costes (€)</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'LCC Resultados y Comparación'!$D$30</c:f>
              <c:strCache>
                <c:ptCount val="1"/>
                <c:pt idx="0">
                  <c:v>Compra + Instalación</c:v>
                </c:pt>
              </c:strCache>
            </c:strRef>
          </c:tx>
          <c:invertIfNegative val="0"/>
          <c:cat>
            <c:strRef>
              <c:f>('LCC Resultados y Comparación'!$C$29,'LCC Resultados y Comparación'!$C$34,'LCC Resultados y Comparación'!$C$39)</c:f>
              <c:strCache>
                <c:ptCount val="3"/>
                <c:pt idx="0">
                  <c:v>LED 1</c:v>
                </c:pt>
                <c:pt idx="1">
                  <c:v>LED 2</c:v>
                </c:pt>
                <c:pt idx="2">
                  <c:v>LED 3</c:v>
                </c:pt>
              </c:strCache>
            </c:strRef>
          </c:cat>
          <c:val>
            <c:numRef>
              <c:f>('LCC Resultados y Comparación'!$AI$30,'LCC Resultados y Comparación'!$AI$35,'LCC Resultados y Comparación'!$AI$40)</c:f>
              <c:numCache>
                <c:formatCode>_-* #,##0_-;\-* #,##0_-;_-* "-"??_-;_-@_-</c:formatCode>
                <c:ptCount val="3"/>
                <c:pt idx="0">
                  <c:v>5833.3333333333339</c:v>
                </c:pt>
                <c:pt idx="1">
                  <c:v>5916.6666666666661</c:v>
                </c:pt>
                <c:pt idx="2">
                  <c:v>5833.3333333333339</c:v>
                </c:pt>
              </c:numCache>
            </c:numRef>
          </c:val>
        </c:ser>
        <c:ser>
          <c:idx val="1"/>
          <c:order val="1"/>
          <c:tx>
            <c:strRef>
              <c:f>'LCC Resultados y Comparación'!$D$31</c:f>
              <c:strCache>
                <c:ptCount val="1"/>
                <c:pt idx="0">
                  <c:v>Energía</c:v>
                </c:pt>
              </c:strCache>
            </c:strRef>
          </c:tx>
          <c:invertIfNegative val="0"/>
          <c:cat>
            <c:strRef>
              <c:f>('LCC Resultados y Comparación'!$C$29,'LCC Resultados y Comparación'!$C$34,'LCC Resultados y Comparación'!$C$39)</c:f>
              <c:strCache>
                <c:ptCount val="3"/>
                <c:pt idx="0">
                  <c:v>LED 1</c:v>
                </c:pt>
                <c:pt idx="1">
                  <c:v>LED 2</c:v>
                </c:pt>
                <c:pt idx="2">
                  <c:v>LED 3</c:v>
                </c:pt>
              </c:strCache>
            </c:strRef>
          </c:cat>
          <c:val>
            <c:numRef>
              <c:f>('LCC Resultados y Comparación'!$AI$31,'LCC Resultados y Comparación'!$AI$36,'LCC Resultados y Comparación'!$AI$41)</c:f>
              <c:numCache>
                <c:formatCode>_-* #,##0_-;\-* #,##0_-;_-* "-"??_-;_-@_-</c:formatCode>
                <c:ptCount val="3"/>
                <c:pt idx="0">
                  <c:v>78921.32370399819</c:v>
                </c:pt>
                <c:pt idx="1">
                  <c:v>81387.615069748135</c:v>
                </c:pt>
                <c:pt idx="2">
                  <c:v>65767.769753331828</c:v>
                </c:pt>
              </c:numCache>
            </c:numRef>
          </c:val>
        </c:ser>
        <c:ser>
          <c:idx val="2"/>
          <c:order val="2"/>
          <c:tx>
            <c:strRef>
              <c:f>'LCC Resultados y Comparación'!$D$32</c:f>
              <c:strCache>
                <c:ptCount val="1"/>
                <c:pt idx="0">
                  <c:v>Mantenimiento</c:v>
                </c:pt>
              </c:strCache>
            </c:strRef>
          </c:tx>
          <c:invertIfNegative val="0"/>
          <c:cat>
            <c:strRef>
              <c:f>('LCC Resultados y Comparación'!$C$29,'LCC Resultados y Comparación'!$C$34,'LCC Resultados y Comparación'!$C$39)</c:f>
              <c:strCache>
                <c:ptCount val="3"/>
                <c:pt idx="0">
                  <c:v>LED 1</c:v>
                </c:pt>
                <c:pt idx="1">
                  <c:v>LED 2</c:v>
                </c:pt>
                <c:pt idx="2">
                  <c:v>LED 3</c:v>
                </c:pt>
              </c:strCache>
            </c:strRef>
          </c:cat>
          <c:val>
            <c:numRef>
              <c:f>('LCC Resultados y Comparación'!$AI$32,'LCC Resultados y Comparación'!$AI$37,'LCC Resultados y Comparación'!$AI$42)</c:f>
              <c:numCache>
                <c:formatCode>_-* #,##0_-;\-* #,##0_-;_-* "-"??_-;_-@_-</c:formatCode>
                <c:ptCount val="3"/>
                <c:pt idx="0">
                  <c:v>9897.0258949604449</c:v>
                </c:pt>
                <c:pt idx="1">
                  <c:v>9931.6288540376318</c:v>
                </c:pt>
                <c:pt idx="2">
                  <c:v>3720.5554857323314</c:v>
                </c:pt>
              </c:numCache>
            </c:numRef>
          </c:val>
        </c:ser>
        <c:dLbls>
          <c:showLegendKey val="0"/>
          <c:showVal val="0"/>
          <c:showCatName val="0"/>
          <c:showSerName val="0"/>
          <c:showPercent val="0"/>
          <c:showBubbleSize val="0"/>
        </c:dLbls>
        <c:gapWidth val="150"/>
        <c:shape val="box"/>
        <c:axId val="-1272487296"/>
        <c:axId val="-1075585872"/>
        <c:axId val="0"/>
      </c:bar3DChart>
      <c:catAx>
        <c:axId val="-1272487296"/>
        <c:scaling>
          <c:orientation val="minMax"/>
        </c:scaling>
        <c:delete val="0"/>
        <c:axPos val="b"/>
        <c:numFmt formatCode="General" sourceLinked="1"/>
        <c:majorTickMark val="out"/>
        <c:minorTickMark val="none"/>
        <c:tickLblPos val="nextTo"/>
        <c:crossAx val="-1075585872"/>
        <c:crosses val="autoZero"/>
        <c:auto val="1"/>
        <c:lblAlgn val="ctr"/>
        <c:lblOffset val="100"/>
        <c:noMultiLvlLbl val="0"/>
      </c:catAx>
      <c:valAx>
        <c:axId val="-1075585872"/>
        <c:scaling>
          <c:orientation val="minMax"/>
        </c:scaling>
        <c:delete val="0"/>
        <c:axPos val="l"/>
        <c:majorGridlines/>
        <c:numFmt formatCode="_-* #,##0_-;\-* #,##0_-;_-* &quot;-&quot;??_-;_-@_-" sourceLinked="1"/>
        <c:majorTickMark val="out"/>
        <c:minorTickMark val="none"/>
        <c:tickLblPos val="nextTo"/>
        <c:crossAx val="-1272487296"/>
        <c:crosses val="autoZero"/>
        <c:crossBetween val="between"/>
      </c:valAx>
    </c:plotArea>
    <c:legend>
      <c:legendPos val="r"/>
      <c:overlay val="0"/>
    </c:legend>
    <c:plotVisOnly val="1"/>
    <c:dispBlanksAs val="gap"/>
    <c:showDLblsOverMax val="0"/>
  </c:chart>
  <c:spPr>
    <a:ln w="19050">
      <a:solidFill>
        <a:schemeClr val="tx1"/>
      </a:solid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19</xdr:row>
      <xdr:rowOff>180976</xdr:rowOff>
    </xdr:from>
    <xdr:to>
      <xdr:col>1</xdr:col>
      <xdr:colOff>1895475</xdr:colOff>
      <xdr:row>23</xdr:row>
      <xdr:rowOff>103684</xdr:rowOff>
    </xdr:to>
    <xdr:pic>
      <xdr:nvPicPr>
        <xdr:cNvPr id="2" name="1 Imagen"/>
        <xdr:cNvPicPr>
          <a:picLocks noChangeAspect="1"/>
        </xdr:cNvPicPr>
      </xdr:nvPicPr>
      <xdr:blipFill>
        <a:blip xmlns:r="http://schemas.openxmlformats.org/officeDocument/2006/relationships" r:embed="rId1"/>
        <a:stretch>
          <a:fillRect/>
        </a:stretch>
      </xdr:blipFill>
      <xdr:spPr>
        <a:xfrm>
          <a:off x="647700" y="7639051"/>
          <a:ext cx="1628775" cy="684708"/>
        </a:xfrm>
        <a:prstGeom prst="rect">
          <a:avLst/>
        </a:prstGeom>
      </xdr:spPr>
    </xdr:pic>
    <xdr:clientData/>
  </xdr:twoCellAnchor>
  <xdr:twoCellAnchor editAs="oneCell">
    <xdr:from>
      <xdr:col>1</xdr:col>
      <xdr:colOff>1990726</xdr:colOff>
      <xdr:row>19</xdr:row>
      <xdr:rowOff>161925</xdr:rowOff>
    </xdr:from>
    <xdr:to>
      <xdr:col>1</xdr:col>
      <xdr:colOff>2941394</xdr:colOff>
      <xdr:row>23</xdr:row>
      <xdr:rowOff>114300</xdr:rowOff>
    </xdr:to>
    <xdr:pic>
      <xdr:nvPicPr>
        <xdr:cNvPr id="3" name="2 Imagen"/>
        <xdr:cNvPicPr>
          <a:picLocks noChangeAspect="1"/>
        </xdr:cNvPicPr>
      </xdr:nvPicPr>
      <xdr:blipFill>
        <a:blip xmlns:r="http://schemas.openxmlformats.org/officeDocument/2006/relationships" r:embed="rId2"/>
        <a:stretch>
          <a:fillRect/>
        </a:stretch>
      </xdr:blipFill>
      <xdr:spPr>
        <a:xfrm>
          <a:off x="2371726" y="7620000"/>
          <a:ext cx="950668" cy="714375"/>
        </a:xfrm>
        <a:prstGeom prst="rect">
          <a:avLst/>
        </a:prstGeom>
      </xdr:spPr>
    </xdr:pic>
    <xdr:clientData/>
  </xdr:twoCellAnchor>
  <xdr:twoCellAnchor editAs="oneCell">
    <xdr:from>
      <xdr:col>1</xdr:col>
      <xdr:colOff>3076576</xdr:colOff>
      <xdr:row>19</xdr:row>
      <xdr:rowOff>161925</xdr:rowOff>
    </xdr:from>
    <xdr:to>
      <xdr:col>1</xdr:col>
      <xdr:colOff>4162730</xdr:colOff>
      <xdr:row>23</xdr:row>
      <xdr:rowOff>123824</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7576" y="7620000"/>
          <a:ext cx="1086154" cy="723899"/>
        </a:xfrm>
        <a:prstGeom prst="rect">
          <a:avLst/>
        </a:prstGeom>
      </xdr:spPr>
    </xdr:pic>
    <xdr:clientData/>
  </xdr:twoCellAnchor>
  <xdr:twoCellAnchor>
    <xdr:from>
      <xdr:col>1</xdr:col>
      <xdr:colOff>4152902</xdr:colOff>
      <xdr:row>20</xdr:row>
      <xdr:rowOff>95250</xdr:rowOff>
    </xdr:from>
    <xdr:to>
      <xdr:col>3</xdr:col>
      <xdr:colOff>190500</xdr:colOff>
      <xdr:row>23</xdr:row>
      <xdr:rowOff>28575</xdr:rowOff>
    </xdr:to>
    <xdr:sp macro="" textlink="">
      <xdr:nvSpPr>
        <xdr:cNvPr id="6" name="3 CuadroTexto"/>
        <xdr:cNvSpPr txBox="1"/>
      </xdr:nvSpPr>
      <xdr:spPr>
        <a:xfrm>
          <a:off x="4533902" y="8020050"/>
          <a:ext cx="1838323" cy="504825"/>
        </a:xfrm>
        <a:prstGeom prst="rect">
          <a:avLst/>
        </a:prstGeom>
        <a:noFill/>
      </xdr:spPr>
      <xdr:txBody>
        <a:bodyPr wrap="square" rtlCol="0">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600">
              <a:latin typeface="Oxygen Light" panose="02000303000000000000" pitchFamily="2" charset="0"/>
            </a:rPr>
            <a:t>Este proyecto ha recibido financiación del programa de investigación e innovación de la Unión Europea, Horizonte 2020, en virtud del acuerdo de subvención</a:t>
          </a:r>
          <a:r>
            <a:rPr lang="es-ES" sz="600" baseline="0">
              <a:latin typeface="Oxygen Light" panose="02000303000000000000" pitchFamily="2" charset="0"/>
            </a:rPr>
            <a:t> Nº 6925931</a:t>
          </a:r>
          <a:endParaRPr lang="es-ES" sz="600">
            <a:latin typeface="Oxygen Light" panose="02000303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19051</xdr:rowOff>
    </xdr:from>
    <xdr:to>
      <xdr:col>2</xdr:col>
      <xdr:colOff>1352550</xdr:colOff>
      <xdr:row>0</xdr:row>
      <xdr:rowOff>703759</xdr:rowOff>
    </xdr:to>
    <xdr:pic>
      <xdr:nvPicPr>
        <xdr:cNvPr id="2" name="1 Imagen"/>
        <xdr:cNvPicPr>
          <a:picLocks noChangeAspect="1"/>
        </xdr:cNvPicPr>
      </xdr:nvPicPr>
      <xdr:blipFill>
        <a:blip xmlns:r="http://schemas.openxmlformats.org/officeDocument/2006/relationships" r:embed="rId1"/>
        <a:stretch>
          <a:fillRect/>
        </a:stretch>
      </xdr:blipFill>
      <xdr:spPr>
        <a:xfrm>
          <a:off x="428625" y="19051"/>
          <a:ext cx="1628775" cy="684708"/>
        </a:xfrm>
        <a:prstGeom prst="rect">
          <a:avLst/>
        </a:prstGeom>
      </xdr:spPr>
    </xdr:pic>
    <xdr:clientData/>
  </xdr:twoCellAnchor>
  <xdr:twoCellAnchor editAs="oneCell">
    <xdr:from>
      <xdr:col>2</xdr:col>
      <xdr:colOff>2362201</xdr:colOff>
      <xdr:row>0</xdr:row>
      <xdr:rowOff>0</xdr:rowOff>
    </xdr:from>
    <xdr:to>
      <xdr:col>3</xdr:col>
      <xdr:colOff>255344</xdr:colOff>
      <xdr:row>1</xdr:row>
      <xdr:rowOff>0</xdr:rowOff>
    </xdr:to>
    <xdr:pic>
      <xdr:nvPicPr>
        <xdr:cNvPr id="3" name="2 Imagen"/>
        <xdr:cNvPicPr>
          <a:picLocks noChangeAspect="1"/>
        </xdr:cNvPicPr>
      </xdr:nvPicPr>
      <xdr:blipFill>
        <a:blip xmlns:r="http://schemas.openxmlformats.org/officeDocument/2006/relationships" r:embed="rId2"/>
        <a:stretch>
          <a:fillRect/>
        </a:stretch>
      </xdr:blipFill>
      <xdr:spPr>
        <a:xfrm>
          <a:off x="3067051" y="0"/>
          <a:ext cx="950668" cy="714375"/>
        </a:xfrm>
        <a:prstGeom prst="rect">
          <a:avLst/>
        </a:prstGeom>
      </xdr:spPr>
    </xdr:pic>
    <xdr:clientData/>
  </xdr:twoCellAnchor>
  <xdr:twoCellAnchor editAs="oneCell">
    <xdr:from>
      <xdr:col>2</xdr:col>
      <xdr:colOff>1276351</xdr:colOff>
      <xdr:row>0</xdr:row>
      <xdr:rowOff>0</xdr:rowOff>
    </xdr:from>
    <xdr:to>
      <xdr:col>2</xdr:col>
      <xdr:colOff>2362505</xdr:colOff>
      <xdr:row>1</xdr:row>
      <xdr:rowOff>9524</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81201" y="0"/>
          <a:ext cx="1086154" cy="723899"/>
        </a:xfrm>
        <a:prstGeom prst="rect">
          <a:avLst/>
        </a:prstGeom>
      </xdr:spPr>
    </xdr:pic>
    <xdr:clientData/>
  </xdr:twoCellAnchor>
  <xdr:twoCellAnchor>
    <xdr:from>
      <xdr:col>3</xdr:col>
      <xdr:colOff>247650</xdr:colOff>
      <xdr:row>0</xdr:row>
      <xdr:rowOff>114300</xdr:rowOff>
    </xdr:from>
    <xdr:to>
      <xdr:col>3</xdr:col>
      <xdr:colOff>2085973</xdr:colOff>
      <xdr:row>0</xdr:row>
      <xdr:rowOff>619125</xdr:rowOff>
    </xdr:to>
    <xdr:sp macro="" textlink="">
      <xdr:nvSpPr>
        <xdr:cNvPr id="5" name="3 CuadroTexto"/>
        <xdr:cNvSpPr txBox="1"/>
      </xdr:nvSpPr>
      <xdr:spPr>
        <a:xfrm>
          <a:off x="4010025" y="114300"/>
          <a:ext cx="1838323" cy="504825"/>
        </a:xfrm>
        <a:prstGeom prst="rect">
          <a:avLst/>
        </a:prstGeom>
        <a:noFill/>
      </xdr:spPr>
      <xdr:txBody>
        <a:bodyPr wrap="square" rtlCol="0">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600">
              <a:latin typeface="Oxygen Light" panose="02000303000000000000" pitchFamily="2" charset="0"/>
            </a:rPr>
            <a:t>Este proyecto ha recibido financiación del programa de investigación e innovación de la Unión Europea, Horizonte 2020, en virtud del acuerdo de subvención</a:t>
          </a:r>
          <a:r>
            <a:rPr lang="es-ES" sz="600" baseline="0">
              <a:latin typeface="Oxygen Light" panose="02000303000000000000" pitchFamily="2" charset="0"/>
            </a:rPr>
            <a:t> Nº 6925931</a:t>
          </a:r>
          <a:endParaRPr lang="es-ES" sz="600">
            <a:latin typeface="Oxygen Light" panose="02000303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24</xdr:row>
      <xdr:rowOff>47626</xdr:rowOff>
    </xdr:from>
    <xdr:to>
      <xdr:col>2</xdr:col>
      <xdr:colOff>1247775</xdr:colOff>
      <xdr:row>27</xdr:row>
      <xdr:rowOff>160834</xdr:rowOff>
    </xdr:to>
    <xdr:pic>
      <xdr:nvPicPr>
        <xdr:cNvPr id="2" name="1 Imagen"/>
        <xdr:cNvPicPr>
          <a:picLocks noChangeAspect="1"/>
        </xdr:cNvPicPr>
      </xdr:nvPicPr>
      <xdr:blipFill>
        <a:blip xmlns:r="http://schemas.openxmlformats.org/officeDocument/2006/relationships" r:embed="rId1"/>
        <a:stretch>
          <a:fillRect/>
        </a:stretch>
      </xdr:blipFill>
      <xdr:spPr>
        <a:xfrm>
          <a:off x="400050" y="5524501"/>
          <a:ext cx="1628775" cy="684708"/>
        </a:xfrm>
        <a:prstGeom prst="rect">
          <a:avLst/>
        </a:prstGeom>
      </xdr:spPr>
    </xdr:pic>
    <xdr:clientData/>
  </xdr:twoCellAnchor>
  <xdr:twoCellAnchor editAs="oneCell">
    <xdr:from>
      <xdr:col>2</xdr:col>
      <xdr:colOff>1343026</xdr:colOff>
      <xdr:row>24</xdr:row>
      <xdr:rowOff>28575</xdr:rowOff>
    </xdr:from>
    <xdr:to>
      <xdr:col>2</xdr:col>
      <xdr:colOff>2293694</xdr:colOff>
      <xdr:row>27</xdr:row>
      <xdr:rowOff>171450</xdr:rowOff>
    </xdr:to>
    <xdr:pic>
      <xdr:nvPicPr>
        <xdr:cNvPr id="3" name="2 Imagen"/>
        <xdr:cNvPicPr>
          <a:picLocks noChangeAspect="1"/>
        </xdr:cNvPicPr>
      </xdr:nvPicPr>
      <xdr:blipFill>
        <a:blip xmlns:r="http://schemas.openxmlformats.org/officeDocument/2006/relationships" r:embed="rId2"/>
        <a:stretch>
          <a:fillRect/>
        </a:stretch>
      </xdr:blipFill>
      <xdr:spPr>
        <a:xfrm>
          <a:off x="2124076" y="5505450"/>
          <a:ext cx="950668" cy="714375"/>
        </a:xfrm>
        <a:prstGeom prst="rect">
          <a:avLst/>
        </a:prstGeom>
      </xdr:spPr>
    </xdr:pic>
    <xdr:clientData/>
  </xdr:twoCellAnchor>
  <xdr:twoCellAnchor editAs="oneCell">
    <xdr:from>
      <xdr:col>2</xdr:col>
      <xdr:colOff>2428876</xdr:colOff>
      <xdr:row>24</xdr:row>
      <xdr:rowOff>28575</xdr:rowOff>
    </xdr:from>
    <xdr:to>
      <xdr:col>3</xdr:col>
      <xdr:colOff>9830</xdr:colOff>
      <xdr:row>27</xdr:row>
      <xdr:rowOff>180974</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09926" y="5505450"/>
          <a:ext cx="1086154" cy="723899"/>
        </a:xfrm>
        <a:prstGeom prst="rect">
          <a:avLst/>
        </a:prstGeom>
      </xdr:spPr>
    </xdr:pic>
    <xdr:clientData/>
  </xdr:twoCellAnchor>
  <xdr:twoCellAnchor>
    <xdr:from>
      <xdr:col>2</xdr:col>
      <xdr:colOff>3476625</xdr:colOff>
      <xdr:row>24</xdr:row>
      <xdr:rowOff>152400</xdr:rowOff>
    </xdr:from>
    <xdr:to>
      <xdr:col>4</xdr:col>
      <xdr:colOff>657223</xdr:colOff>
      <xdr:row>27</xdr:row>
      <xdr:rowOff>85725</xdr:rowOff>
    </xdr:to>
    <xdr:sp macro="" textlink="">
      <xdr:nvSpPr>
        <xdr:cNvPr id="5" name="3 CuadroTexto"/>
        <xdr:cNvSpPr txBox="1"/>
      </xdr:nvSpPr>
      <xdr:spPr>
        <a:xfrm>
          <a:off x="4257675" y="5629275"/>
          <a:ext cx="1838323" cy="504825"/>
        </a:xfrm>
        <a:prstGeom prst="rect">
          <a:avLst/>
        </a:prstGeom>
        <a:noFill/>
      </xdr:spPr>
      <xdr:txBody>
        <a:bodyPr wrap="square" rtlCol="0">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600">
              <a:latin typeface="Oxygen Light" panose="02000303000000000000" pitchFamily="2" charset="0"/>
            </a:rPr>
            <a:t>Este proyecto ha recibido financiación del programa de investigación e innovación de la Unión Europea, Horizonte 2020, en virtud del acuerdo de subvención</a:t>
          </a:r>
          <a:r>
            <a:rPr lang="es-ES" sz="600" baseline="0">
              <a:latin typeface="Oxygen Light" panose="02000303000000000000" pitchFamily="2" charset="0"/>
            </a:rPr>
            <a:t> Nº 6925931</a:t>
          </a:r>
          <a:endParaRPr lang="es-ES" sz="600">
            <a:latin typeface="Oxygen Light" panose="02000303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6</xdr:row>
      <xdr:rowOff>0</xdr:rowOff>
    </xdr:from>
    <xdr:to>
      <xdr:col>13</xdr:col>
      <xdr:colOff>476250</xdr:colOff>
      <xdr:row>12</xdr:row>
      <xdr:rowOff>190500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7" t="29798" b="15151"/>
        <a:stretch/>
      </xdr:blipFill>
      <xdr:spPr>
        <a:xfrm>
          <a:off x="7229475" y="1485900"/>
          <a:ext cx="3333750" cy="1676400"/>
        </a:xfrm>
        <a:prstGeom prst="rect">
          <a:avLst/>
        </a:prstGeom>
        <a:noFill/>
        <a:ln>
          <a:solidFill>
            <a:schemeClr val="tx1"/>
          </a:solidFill>
        </a:ln>
      </xdr:spPr>
    </xdr:pic>
    <xdr:clientData/>
  </xdr:twoCellAnchor>
  <xdr:twoCellAnchor editAs="oneCell">
    <xdr:from>
      <xdr:col>8</xdr:col>
      <xdr:colOff>761999</xdr:colOff>
      <xdr:row>16</xdr:row>
      <xdr:rowOff>0</xdr:rowOff>
    </xdr:from>
    <xdr:to>
      <xdr:col>13</xdr:col>
      <xdr:colOff>476250</xdr:colOff>
      <xdr:row>23</xdr:row>
      <xdr:rowOff>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61" t="30045" b="15471"/>
        <a:stretch/>
      </xdr:blipFill>
      <xdr:spPr>
        <a:xfrm>
          <a:off x="7229474" y="3962400"/>
          <a:ext cx="3333751" cy="1733550"/>
        </a:xfrm>
        <a:prstGeom prst="rect">
          <a:avLst/>
        </a:prstGeom>
        <a:ln>
          <a:solidFill>
            <a:schemeClr val="tx1"/>
          </a:solidFill>
        </a:ln>
      </xdr:spPr>
    </xdr:pic>
    <xdr:clientData/>
  </xdr:twoCellAnchor>
  <xdr:twoCellAnchor editAs="oneCell">
    <xdr:from>
      <xdr:col>8</xdr:col>
      <xdr:colOff>761999</xdr:colOff>
      <xdr:row>25</xdr:row>
      <xdr:rowOff>238125</xdr:rowOff>
    </xdr:from>
    <xdr:to>
      <xdr:col>13</xdr:col>
      <xdr:colOff>466725</xdr:colOff>
      <xdr:row>32</xdr:row>
      <xdr:rowOff>238125</xdr:rowOff>
    </xdr:to>
    <xdr:pic>
      <xdr:nvPicPr>
        <xdr:cNvPr id="4" name="Grafik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7" t="30000" r="1" b="15250"/>
        <a:stretch/>
      </xdr:blipFill>
      <xdr:spPr>
        <a:xfrm>
          <a:off x="7229474" y="6429375"/>
          <a:ext cx="3324226" cy="1733550"/>
        </a:xfrm>
        <a:prstGeom prst="rect">
          <a:avLst/>
        </a:prstGeom>
        <a:ln>
          <a:solidFill>
            <a:schemeClr val="tx1"/>
          </a:solidFill>
        </a:ln>
      </xdr:spPr>
    </xdr:pic>
    <xdr:clientData/>
  </xdr:twoCellAnchor>
  <xdr:twoCellAnchor editAs="oneCell">
    <xdr:from>
      <xdr:col>19</xdr:col>
      <xdr:colOff>504825</xdr:colOff>
      <xdr:row>3</xdr:row>
      <xdr:rowOff>161926</xdr:rowOff>
    </xdr:from>
    <xdr:to>
      <xdr:col>21</xdr:col>
      <xdr:colOff>704850</xdr:colOff>
      <xdr:row>6</xdr:row>
      <xdr:rowOff>103684</xdr:rowOff>
    </xdr:to>
    <xdr:pic>
      <xdr:nvPicPr>
        <xdr:cNvPr id="5" name="4 Imagen"/>
        <xdr:cNvPicPr>
          <a:picLocks noChangeAspect="1"/>
        </xdr:cNvPicPr>
      </xdr:nvPicPr>
      <xdr:blipFill>
        <a:blip xmlns:r="http://schemas.openxmlformats.org/officeDocument/2006/relationships" r:embed="rId4"/>
        <a:stretch>
          <a:fillRect/>
        </a:stretch>
      </xdr:blipFill>
      <xdr:spPr>
        <a:xfrm>
          <a:off x="14878050" y="904876"/>
          <a:ext cx="1628775" cy="684708"/>
        </a:xfrm>
        <a:prstGeom prst="rect">
          <a:avLst/>
        </a:prstGeom>
      </xdr:spPr>
    </xdr:pic>
    <xdr:clientData/>
  </xdr:twoCellAnchor>
  <xdr:twoCellAnchor editAs="oneCell">
    <xdr:from>
      <xdr:col>19</xdr:col>
      <xdr:colOff>495301</xdr:colOff>
      <xdr:row>7</xdr:row>
      <xdr:rowOff>47625</xdr:rowOff>
    </xdr:from>
    <xdr:to>
      <xdr:col>21</xdr:col>
      <xdr:colOff>17219</xdr:colOff>
      <xdr:row>10</xdr:row>
      <xdr:rowOff>19050</xdr:rowOff>
    </xdr:to>
    <xdr:pic>
      <xdr:nvPicPr>
        <xdr:cNvPr id="6" name="5 Imagen"/>
        <xdr:cNvPicPr>
          <a:picLocks noChangeAspect="1"/>
        </xdr:cNvPicPr>
      </xdr:nvPicPr>
      <xdr:blipFill>
        <a:blip xmlns:r="http://schemas.openxmlformats.org/officeDocument/2006/relationships" r:embed="rId5"/>
        <a:stretch>
          <a:fillRect/>
        </a:stretch>
      </xdr:blipFill>
      <xdr:spPr>
        <a:xfrm>
          <a:off x="14868526" y="1781175"/>
          <a:ext cx="950668" cy="714375"/>
        </a:xfrm>
        <a:prstGeom prst="rect">
          <a:avLst/>
        </a:prstGeom>
      </xdr:spPr>
    </xdr:pic>
    <xdr:clientData/>
  </xdr:twoCellAnchor>
  <xdr:twoCellAnchor editAs="oneCell">
    <xdr:from>
      <xdr:col>19</xdr:col>
      <xdr:colOff>495301</xdr:colOff>
      <xdr:row>11</xdr:row>
      <xdr:rowOff>66675</xdr:rowOff>
    </xdr:from>
    <xdr:to>
      <xdr:col>21</xdr:col>
      <xdr:colOff>152705</xdr:colOff>
      <xdr:row>14</xdr:row>
      <xdr:rowOff>47624</xdr:rowOff>
    </xdr:to>
    <xdr:pic>
      <xdr:nvPicPr>
        <xdr:cNvPr id="7" name="6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868526" y="2790825"/>
          <a:ext cx="1086154" cy="723899"/>
        </a:xfrm>
        <a:prstGeom prst="rect">
          <a:avLst/>
        </a:prstGeom>
      </xdr:spPr>
    </xdr:pic>
    <xdr:clientData/>
  </xdr:twoCellAnchor>
  <xdr:twoCellAnchor>
    <xdr:from>
      <xdr:col>20</xdr:col>
      <xdr:colOff>685800</xdr:colOff>
      <xdr:row>7</xdr:row>
      <xdr:rowOff>152400</xdr:rowOff>
    </xdr:from>
    <xdr:to>
      <xdr:col>23</xdr:col>
      <xdr:colOff>380998</xdr:colOff>
      <xdr:row>9</xdr:row>
      <xdr:rowOff>161925</xdr:rowOff>
    </xdr:to>
    <xdr:sp macro="" textlink="">
      <xdr:nvSpPr>
        <xdr:cNvPr id="8" name="3 CuadroTexto"/>
        <xdr:cNvSpPr txBox="1"/>
      </xdr:nvSpPr>
      <xdr:spPr>
        <a:xfrm>
          <a:off x="15916275" y="1885950"/>
          <a:ext cx="1838323" cy="504825"/>
        </a:xfrm>
        <a:prstGeom prst="rect">
          <a:avLst/>
        </a:prstGeom>
        <a:noFill/>
      </xdr:spPr>
      <xdr:txBody>
        <a:bodyPr wrap="square" rtlCol="0">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600">
              <a:latin typeface="Oxygen Light" panose="02000303000000000000" pitchFamily="2" charset="0"/>
            </a:rPr>
            <a:t>Este proyecto ha recibido financiación del programa de investigación e innovación de la Unión Europea, Horizonte 2020, en virtud del acuerdo de subvención</a:t>
          </a:r>
          <a:r>
            <a:rPr lang="es-ES" sz="600" baseline="0">
              <a:latin typeface="Oxygen Light" panose="02000303000000000000" pitchFamily="2" charset="0"/>
            </a:rPr>
            <a:t> Nº 6925931</a:t>
          </a:r>
          <a:endParaRPr lang="es-ES" sz="600">
            <a:latin typeface="Oxygen Light" panose="02000303000000000000"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13</xdr:row>
      <xdr:rowOff>4762</xdr:rowOff>
    </xdr:from>
    <xdr:to>
      <xdr:col>7</xdr:col>
      <xdr:colOff>0</xdr:colOff>
      <xdr:row>23</xdr:row>
      <xdr:rowOff>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7</xdr:row>
      <xdr:rowOff>0</xdr:rowOff>
    </xdr:from>
    <xdr:to>
      <xdr:col>11</xdr:col>
      <xdr:colOff>742950</xdr:colOff>
      <xdr:row>22</xdr:row>
      <xdr:rowOff>257175</xdr:rowOff>
    </xdr:to>
    <xdr:graphicFrame macro="">
      <xdr:nvGraphicFramePr>
        <xdr:cNvPr id="3"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342901</xdr:colOff>
      <xdr:row>7</xdr:row>
      <xdr:rowOff>0</xdr:rowOff>
    </xdr:from>
    <xdr:to>
      <xdr:col>17</xdr:col>
      <xdr:colOff>600075</xdr:colOff>
      <xdr:row>22</xdr:row>
      <xdr:rowOff>257175</xdr:rowOff>
    </xdr:to>
    <xdr:graphicFrame macro="">
      <xdr:nvGraphicFramePr>
        <xdr:cNvPr id="4"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371475</xdr:colOff>
      <xdr:row>3</xdr:row>
      <xdr:rowOff>28576</xdr:rowOff>
    </xdr:from>
    <xdr:to>
      <xdr:col>3</xdr:col>
      <xdr:colOff>504825</xdr:colOff>
      <xdr:row>5</xdr:row>
      <xdr:rowOff>256084</xdr:rowOff>
    </xdr:to>
    <xdr:pic>
      <xdr:nvPicPr>
        <xdr:cNvPr id="5" name="4 Imagen"/>
        <xdr:cNvPicPr>
          <a:picLocks noChangeAspect="1"/>
        </xdr:cNvPicPr>
      </xdr:nvPicPr>
      <xdr:blipFill>
        <a:blip xmlns:r="http://schemas.openxmlformats.org/officeDocument/2006/relationships" r:embed="rId4"/>
        <a:stretch>
          <a:fillRect/>
        </a:stretch>
      </xdr:blipFill>
      <xdr:spPr>
        <a:xfrm>
          <a:off x="752475" y="809626"/>
          <a:ext cx="1628775" cy="684708"/>
        </a:xfrm>
        <a:prstGeom prst="rect">
          <a:avLst/>
        </a:prstGeom>
      </xdr:spPr>
    </xdr:pic>
    <xdr:clientData/>
  </xdr:twoCellAnchor>
  <xdr:twoCellAnchor editAs="oneCell">
    <xdr:from>
      <xdr:col>4</xdr:col>
      <xdr:colOff>114301</xdr:colOff>
      <xdr:row>3</xdr:row>
      <xdr:rowOff>19050</xdr:rowOff>
    </xdr:from>
    <xdr:to>
      <xdr:col>5</xdr:col>
      <xdr:colOff>112469</xdr:colOff>
      <xdr:row>5</xdr:row>
      <xdr:rowOff>276225</xdr:rowOff>
    </xdr:to>
    <xdr:pic>
      <xdr:nvPicPr>
        <xdr:cNvPr id="6" name="5 Imagen"/>
        <xdr:cNvPicPr>
          <a:picLocks noChangeAspect="1"/>
        </xdr:cNvPicPr>
      </xdr:nvPicPr>
      <xdr:blipFill>
        <a:blip xmlns:r="http://schemas.openxmlformats.org/officeDocument/2006/relationships" r:embed="rId5"/>
        <a:stretch>
          <a:fillRect/>
        </a:stretch>
      </xdr:blipFill>
      <xdr:spPr>
        <a:xfrm>
          <a:off x="3438526" y="800100"/>
          <a:ext cx="950668" cy="714375"/>
        </a:xfrm>
        <a:prstGeom prst="rect">
          <a:avLst/>
        </a:prstGeom>
      </xdr:spPr>
    </xdr:pic>
    <xdr:clientData/>
  </xdr:twoCellAnchor>
  <xdr:twoCellAnchor editAs="oneCell">
    <xdr:from>
      <xdr:col>3</xdr:col>
      <xdr:colOff>457201</xdr:colOff>
      <xdr:row>3</xdr:row>
      <xdr:rowOff>9525</xdr:rowOff>
    </xdr:from>
    <xdr:to>
      <xdr:col>4</xdr:col>
      <xdr:colOff>95555</xdr:colOff>
      <xdr:row>5</xdr:row>
      <xdr:rowOff>276224</xdr:rowOff>
    </xdr:to>
    <xdr:pic>
      <xdr:nvPicPr>
        <xdr:cNvPr id="7" name="6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33626" y="790575"/>
          <a:ext cx="1086154" cy="723899"/>
        </a:xfrm>
        <a:prstGeom prst="rect">
          <a:avLst/>
        </a:prstGeom>
      </xdr:spPr>
    </xdr:pic>
    <xdr:clientData/>
  </xdr:twoCellAnchor>
  <xdr:twoCellAnchor>
    <xdr:from>
      <xdr:col>5</xdr:col>
      <xdr:colOff>38100</xdr:colOff>
      <xdr:row>3</xdr:row>
      <xdr:rowOff>142875</xdr:rowOff>
    </xdr:from>
    <xdr:to>
      <xdr:col>6</xdr:col>
      <xdr:colOff>923923</xdr:colOff>
      <xdr:row>5</xdr:row>
      <xdr:rowOff>190500</xdr:rowOff>
    </xdr:to>
    <xdr:sp macro="" textlink="">
      <xdr:nvSpPr>
        <xdr:cNvPr id="8" name="3 CuadroTexto"/>
        <xdr:cNvSpPr txBox="1"/>
      </xdr:nvSpPr>
      <xdr:spPr>
        <a:xfrm>
          <a:off x="4314825" y="923925"/>
          <a:ext cx="1838323" cy="504825"/>
        </a:xfrm>
        <a:prstGeom prst="rect">
          <a:avLst/>
        </a:prstGeom>
        <a:noFill/>
      </xdr:spPr>
      <xdr:txBody>
        <a:bodyPr wrap="square" rtlCol="0">
          <a:noAutofit/>
        </a:bodyPr>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600">
              <a:latin typeface="Oxygen Light" panose="02000303000000000000" pitchFamily="2" charset="0"/>
            </a:rPr>
            <a:t>Este proyecto ha recibido financiación del programa de investigación e innovación de la Unión Europea, Horizonte 2020, en virtud del acuerdo de subvención</a:t>
          </a:r>
          <a:r>
            <a:rPr lang="es-ES" sz="600" baseline="0">
              <a:latin typeface="Oxygen Light" panose="02000303000000000000" pitchFamily="2" charset="0"/>
            </a:rPr>
            <a:t> Nº 6925931</a:t>
          </a:r>
          <a:endParaRPr lang="es-ES" sz="600">
            <a:latin typeface="Oxygen Light" panose="02000303000000000000" pitchFamily="2"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premiumlightpro@ecoserveis.ne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E25"/>
  <sheetViews>
    <sheetView tabSelected="1" workbookViewId="0">
      <selection activeCell="B3" sqref="B3"/>
    </sheetView>
  </sheetViews>
  <sheetFormatPr baseColWidth="10" defaultRowHeight="15" x14ac:dyDescent="0.25"/>
  <cols>
    <col min="1" max="1" width="5.7109375" style="26" customWidth="1"/>
    <col min="2" max="2" width="77.85546875" style="26" customWidth="1"/>
    <col min="3" max="3" width="9.140625" style="26" customWidth="1"/>
    <col min="4" max="4" width="106.42578125" style="26" customWidth="1"/>
    <col min="5" max="5" width="5.7109375" style="26" customWidth="1"/>
    <col min="6" max="16384" width="11.42578125" style="26"/>
  </cols>
  <sheetData>
    <row r="2" spans="2:5" ht="26.25" x14ac:dyDescent="0.25">
      <c r="B2" s="178" t="s">
        <v>110</v>
      </c>
      <c r="C2" s="178"/>
      <c r="D2" s="178"/>
      <c r="E2" s="178"/>
    </row>
    <row r="3" spans="2:5" ht="18.75" customHeight="1" x14ac:dyDescent="0.25">
      <c r="B3" s="34"/>
      <c r="C3" s="34"/>
      <c r="D3" s="34"/>
      <c r="E3" s="34"/>
    </row>
    <row r="4" spans="2:5" ht="18.75" customHeight="1" x14ac:dyDescent="0.25">
      <c r="B4" s="179" t="s">
        <v>254</v>
      </c>
      <c r="C4" s="34"/>
      <c r="D4" s="177" t="s">
        <v>109</v>
      </c>
      <c r="E4" s="177"/>
    </row>
    <row r="5" spans="2:5" ht="69.75" customHeight="1" x14ac:dyDescent="0.25">
      <c r="B5" s="179"/>
      <c r="C5" s="39"/>
      <c r="D5" s="35" t="s">
        <v>126</v>
      </c>
      <c r="E5" s="35"/>
    </row>
    <row r="6" spans="2:5" ht="18.75" x14ac:dyDescent="0.25">
      <c r="B6" s="105" t="s">
        <v>93</v>
      </c>
      <c r="C6" s="42"/>
      <c r="D6" s="34"/>
      <c r="E6" s="34"/>
    </row>
    <row r="7" spans="2:5" ht="18.75" x14ac:dyDescent="0.25">
      <c r="B7" s="105" t="s">
        <v>94</v>
      </c>
      <c r="C7" s="42"/>
      <c r="D7" s="36" t="s">
        <v>111</v>
      </c>
      <c r="E7" s="37"/>
    </row>
    <row r="8" spans="2:5" ht="18.75" x14ac:dyDescent="0.25">
      <c r="B8" s="34"/>
      <c r="C8" s="34"/>
      <c r="D8" s="38"/>
      <c r="E8" s="37"/>
    </row>
    <row r="9" spans="2:5" ht="45" x14ac:dyDescent="0.25">
      <c r="B9" s="173" t="s">
        <v>255</v>
      </c>
      <c r="C9" s="34"/>
      <c r="D9" s="35" t="s">
        <v>203</v>
      </c>
      <c r="E9" s="37"/>
    </row>
    <row r="10" spans="2:5" ht="18.75" x14ac:dyDescent="0.3">
      <c r="B10" s="106" t="s">
        <v>107</v>
      </c>
      <c r="C10" s="34"/>
      <c r="D10" s="35"/>
      <c r="E10" s="37"/>
    </row>
    <row r="11" spans="2:5" ht="105" x14ac:dyDescent="0.25">
      <c r="B11" s="39" t="s">
        <v>202</v>
      </c>
      <c r="C11" s="34"/>
      <c r="D11" s="39" t="s">
        <v>257</v>
      </c>
      <c r="E11" s="37"/>
    </row>
    <row r="12" spans="2:5" ht="60" x14ac:dyDescent="0.25">
      <c r="B12" s="39" t="s">
        <v>250</v>
      </c>
      <c r="C12" s="34"/>
      <c r="D12" s="39" t="s">
        <v>251</v>
      </c>
      <c r="E12" s="37"/>
    </row>
    <row r="13" spans="2:5" ht="45" x14ac:dyDescent="0.25">
      <c r="B13" s="39" t="s">
        <v>108</v>
      </c>
      <c r="C13" s="34"/>
      <c r="D13" s="39" t="s">
        <v>252</v>
      </c>
      <c r="E13" s="37"/>
    </row>
    <row r="14" spans="2:5" ht="38.25" x14ac:dyDescent="0.25">
      <c r="B14" s="174" t="s">
        <v>256</v>
      </c>
      <c r="C14" s="34"/>
      <c r="D14" s="39" t="s">
        <v>258</v>
      </c>
      <c r="E14" s="37"/>
    </row>
    <row r="15" spans="2:5" ht="17.25" customHeight="1" x14ac:dyDescent="0.25">
      <c r="B15" s="34"/>
      <c r="C15" s="34"/>
      <c r="D15" s="39" t="s">
        <v>127</v>
      </c>
      <c r="E15" s="37"/>
    </row>
    <row r="16" spans="2:5" ht="18.75" x14ac:dyDescent="0.25">
      <c r="B16" s="34"/>
      <c r="C16" s="34"/>
      <c r="D16" s="39"/>
      <c r="E16" s="37"/>
    </row>
    <row r="17" spans="2:5" ht="18.75" x14ac:dyDescent="0.25">
      <c r="B17" s="34"/>
      <c r="C17" s="34"/>
      <c r="D17" s="36" t="s">
        <v>112</v>
      </c>
      <c r="E17" s="37"/>
    </row>
    <row r="18" spans="2:5" ht="18.75" x14ac:dyDescent="0.25">
      <c r="B18" s="34"/>
      <c r="C18" s="34"/>
      <c r="D18" s="40" t="s">
        <v>259</v>
      </c>
      <c r="E18" s="37"/>
    </row>
    <row r="19" spans="2:5" ht="18.75" x14ac:dyDescent="0.25">
      <c r="B19" s="34"/>
      <c r="C19" s="34"/>
      <c r="D19" s="41" t="s">
        <v>92</v>
      </c>
      <c r="E19" s="37"/>
    </row>
    <row r="20" spans="2:5" x14ac:dyDescent="0.25">
      <c r="B20" s="37"/>
      <c r="C20" s="37"/>
      <c r="D20" s="37"/>
      <c r="E20" s="37"/>
    </row>
    <row r="21" spans="2:5" x14ac:dyDescent="0.25">
      <c r="B21" s="37"/>
      <c r="C21" s="37"/>
      <c r="D21" s="37"/>
      <c r="E21" s="37"/>
    </row>
    <row r="22" spans="2:5" x14ac:dyDescent="0.25">
      <c r="B22" s="37"/>
      <c r="C22" s="37"/>
      <c r="D22" s="37"/>
      <c r="E22" s="37"/>
    </row>
    <row r="23" spans="2:5" x14ac:dyDescent="0.25">
      <c r="B23" s="37"/>
      <c r="C23" s="37"/>
      <c r="D23" s="37"/>
      <c r="E23" s="37"/>
    </row>
    <row r="24" spans="2:5" x14ac:dyDescent="0.25">
      <c r="B24" s="37"/>
      <c r="C24" s="37"/>
      <c r="D24" s="37"/>
      <c r="E24" s="37"/>
    </row>
    <row r="25" spans="2:5" x14ac:dyDescent="0.25">
      <c r="B25" s="37"/>
      <c r="C25" s="37"/>
      <c r="D25" s="37"/>
      <c r="E25" s="37"/>
    </row>
  </sheetData>
  <sheetProtection sheet="1" objects="1" scenarios="1"/>
  <mergeCells count="3">
    <mergeCell ref="D4:E4"/>
    <mergeCell ref="B2:E2"/>
    <mergeCell ref="B4:B5"/>
  </mergeCells>
  <hyperlinks>
    <hyperlink ref="D1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Q69"/>
  <sheetViews>
    <sheetView workbookViewId="0">
      <selection activeCell="D8" sqref="D8"/>
    </sheetView>
  </sheetViews>
  <sheetFormatPr baseColWidth="10" defaultColWidth="9.140625" defaultRowHeight="15" x14ac:dyDescent="0.25"/>
  <cols>
    <col min="1" max="1" width="6.42578125" customWidth="1"/>
    <col min="2" max="2" width="4.140625" customWidth="1"/>
    <col min="3" max="3" width="45.85546875" bestFit="1" customWidth="1"/>
    <col min="4" max="4" width="39.85546875" customWidth="1"/>
    <col min="5" max="5" width="40.28515625" customWidth="1"/>
    <col min="6" max="6" width="41.7109375" customWidth="1"/>
    <col min="7" max="7" width="20.7109375" bestFit="1" customWidth="1"/>
    <col min="8" max="8" width="39.28515625" customWidth="1"/>
    <col min="9" max="9" width="12.5703125" customWidth="1"/>
    <col min="10" max="10" width="45.5703125" bestFit="1" customWidth="1"/>
    <col min="11" max="11" width="12.140625" customWidth="1"/>
    <col min="12" max="12" width="37.5703125" hidden="1" customWidth="1"/>
    <col min="13" max="13" width="12.85546875" hidden="1" customWidth="1"/>
    <col min="14" max="14" width="9.140625" hidden="1" customWidth="1"/>
  </cols>
  <sheetData>
    <row r="1" spans="1:17" ht="56.25" customHeight="1" x14ac:dyDescent="0.25">
      <c r="A1" s="180" t="s">
        <v>204</v>
      </c>
      <c r="B1" s="180"/>
      <c r="C1" s="180"/>
      <c r="D1" s="180"/>
      <c r="E1" s="180"/>
      <c r="F1" s="180"/>
      <c r="G1" s="180"/>
      <c r="H1" s="180"/>
      <c r="I1" s="180"/>
      <c r="J1" s="180"/>
      <c r="K1" s="180"/>
      <c r="L1" s="180"/>
      <c r="M1" s="180"/>
      <c r="N1" s="180"/>
    </row>
    <row r="2" spans="1:17" ht="26.25" x14ac:dyDescent="0.4">
      <c r="B2" s="2"/>
      <c r="C2" s="19" t="s">
        <v>54</v>
      </c>
      <c r="D2" s="33" t="s">
        <v>260</v>
      </c>
      <c r="E2" s="33" t="s">
        <v>261</v>
      </c>
      <c r="F2" s="33" t="s">
        <v>262</v>
      </c>
      <c r="G2" s="33"/>
      <c r="H2" s="19"/>
      <c r="I2" s="135"/>
      <c r="J2" s="19"/>
      <c r="K2" s="19"/>
      <c r="L2" s="3"/>
      <c r="M2" s="135"/>
      <c r="N2" s="135"/>
      <c r="O2" s="135"/>
      <c r="P2" s="135"/>
      <c r="Q2" s="135"/>
    </row>
    <row r="3" spans="1:17" ht="29.25" thickBot="1" x14ac:dyDescent="0.5">
      <c r="B3" s="1"/>
      <c r="C3" s="1"/>
      <c r="D3" s="32"/>
      <c r="E3" s="32"/>
      <c r="F3" s="32"/>
      <c r="G3" s="1"/>
      <c r="H3" s="1"/>
      <c r="I3" s="1"/>
      <c r="J3" s="1"/>
      <c r="K3" s="1"/>
      <c r="L3" s="1"/>
      <c r="M3" s="1"/>
      <c r="N3" s="1"/>
      <c r="O3" s="1"/>
      <c r="P3" s="1"/>
      <c r="Q3" s="1"/>
    </row>
    <row r="4" spans="1:17" ht="28.5" x14ac:dyDescent="0.45">
      <c r="B4" s="1"/>
      <c r="C4" s="4" t="s">
        <v>205</v>
      </c>
      <c r="D4" s="137"/>
      <c r="E4" s="137"/>
      <c r="F4" s="137"/>
      <c r="G4" s="136"/>
      <c r="H4" s="1"/>
      <c r="I4" s="1"/>
      <c r="J4" s="1"/>
      <c r="K4" s="1"/>
      <c r="L4" s="1"/>
      <c r="M4" s="1"/>
      <c r="N4" s="1"/>
      <c r="O4" s="1"/>
      <c r="P4" s="1"/>
      <c r="Q4" s="1"/>
    </row>
    <row r="5" spans="1:17" ht="28.5" x14ac:dyDescent="0.45">
      <c r="B5" s="1"/>
      <c r="C5" s="6" t="s">
        <v>206</v>
      </c>
      <c r="D5" s="143">
        <v>1300</v>
      </c>
      <c r="E5" s="143">
        <v>1500</v>
      </c>
      <c r="F5" s="143">
        <v>1300</v>
      </c>
      <c r="G5" s="1"/>
      <c r="H5" s="1"/>
      <c r="I5" s="1"/>
      <c r="J5" s="1"/>
      <c r="K5" s="1"/>
      <c r="L5" s="25">
        <f>IF(D43="",10,D43*20)</f>
        <v>20</v>
      </c>
      <c r="M5" s="25">
        <f t="shared" ref="M5:N6" si="0">IF(E43="",10,E43*20)</f>
        <v>20</v>
      </c>
      <c r="N5" s="25">
        <f t="shared" si="0"/>
        <v>20</v>
      </c>
      <c r="O5" s="25"/>
      <c r="P5" s="1"/>
      <c r="Q5" s="1"/>
    </row>
    <row r="6" spans="1:17" ht="28.5" x14ac:dyDescent="0.45">
      <c r="B6" s="1"/>
      <c r="C6" s="6" t="s">
        <v>207</v>
      </c>
      <c r="D6" s="144">
        <v>10</v>
      </c>
      <c r="E6" s="144">
        <v>11</v>
      </c>
      <c r="F6" s="144">
        <v>10</v>
      </c>
      <c r="G6" s="1"/>
      <c r="H6" s="1"/>
      <c r="I6" s="1"/>
      <c r="J6" s="1"/>
      <c r="K6" s="1"/>
      <c r="L6" s="25">
        <f>IF(D44="",10,D44*20)</f>
        <v>20</v>
      </c>
      <c r="M6" s="25">
        <f t="shared" si="0"/>
        <v>20</v>
      </c>
      <c r="N6" s="25">
        <f t="shared" si="0"/>
        <v>20</v>
      </c>
      <c r="O6" s="25"/>
      <c r="P6" s="1"/>
      <c r="Q6" s="1"/>
    </row>
    <row r="7" spans="1:17" ht="28.5" x14ac:dyDescent="0.45">
      <c r="B7" s="1"/>
      <c r="C7" s="6" t="s">
        <v>208</v>
      </c>
      <c r="D7" s="145">
        <v>500</v>
      </c>
      <c r="E7" s="145">
        <v>500</v>
      </c>
      <c r="F7" s="145">
        <v>500</v>
      </c>
      <c r="G7" s="1"/>
      <c r="H7" s="1"/>
      <c r="I7" s="1"/>
      <c r="J7" s="1"/>
      <c r="K7" s="1"/>
      <c r="L7" s="25">
        <f>IF(D45="",12.5,D45*25)</f>
        <v>25</v>
      </c>
      <c r="M7" s="25">
        <f t="shared" ref="M7:N7" si="1">IF(E45="",12.5,E45*25)</f>
        <v>25</v>
      </c>
      <c r="N7" s="25">
        <f t="shared" si="1"/>
        <v>25</v>
      </c>
      <c r="O7" s="25"/>
      <c r="P7" s="1"/>
      <c r="Q7" s="1"/>
    </row>
    <row r="8" spans="1:17" ht="28.5" x14ac:dyDescent="0.45">
      <c r="B8" s="1"/>
      <c r="C8" s="6" t="s">
        <v>209</v>
      </c>
      <c r="D8" s="146">
        <v>100000</v>
      </c>
      <c r="E8" s="146">
        <v>100000</v>
      </c>
      <c r="F8" s="146">
        <v>100000</v>
      </c>
      <c r="G8" s="1"/>
      <c r="H8" s="1"/>
      <c r="I8" s="1"/>
      <c r="J8" s="1"/>
      <c r="K8" s="1"/>
      <c r="L8" s="25"/>
      <c r="M8" s="25"/>
      <c r="N8" s="25"/>
      <c r="O8" s="25"/>
      <c r="P8" s="1"/>
      <c r="Q8" s="1"/>
    </row>
    <row r="9" spans="1:17" ht="28.5" x14ac:dyDescent="0.45">
      <c r="B9" s="1"/>
      <c r="C9" s="6" t="s">
        <v>210</v>
      </c>
      <c r="D9" s="147">
        <v>0.1</v>
      </c>
      <c r="E9" s="147">
        <v>0.1</v>
      </c>
      <c r="F9" s="147">
        <v>0.1</v>
      </c>
      <c r="G9" s="1"/>
      <c r="H9" s="1"/>
      <c r="I9" s="1"/>
      <c r="J9" s="1"/>
      <c r="K9" s="1"/>
      <c r="L9" s="25"/>
      <c r="M9" s="25"/>
      <c r="N9" s="25"/>
      <c r="O9" s="25"/>
      <c r="P9" s="1"/>
      <c r="Q9" s="1"/>
    </row>
    <row r="10" spans="1:17" ht="28.5" x14ac:dyDescent="0.45">
      <c r="B10" s="1"/>
      <c r="C10" s="6" t="s">
        <v>211</v>
      </c>
      <c r="D10" s="148">
        <v>8</v>
      </c>
      <c r="E10" s="148">
        <v>9</v>
      </c>
      <c r="F10" s="148">
        <v>8</v>
      </c>
      <c r="G10" s="1"/>
      <c r="H10" s="1"/>
      <c r="I10" s="1"/>
      <c r="J10" s="1"/>
      <c r="K10" s="1"/>
      <c r="L10" s="25">
        <f>IF(D48="",10,D48*20)</f>
        <v>20</v>
      </c>
      <c r="M10" s="25">
        <f t="shared" ref="M10:N11" si="2">IF(E48="",10,E48*20)</f>
        <v>20</v>
      </c>
      <c r="N10" s="25">
        <f t="shared" si="2"/>
        <v>20</v>
      </c>
      <c r="O10" s="25"/>
      <c r="P10" s="1"/>
      <c r="Q10" s="1"/>
    </row>
    <row r="11" spans="1:17" ht="28.5" x14ac:dyDescent="0.45">
      <c r="B11" s="1"/>
      <c r="C11" s="6" t="s">
        <v>137</v>
      </c>
      <c r="D11" s="148">
        <v>500</v>
      </c>
      <c r="E11" s="148">
        <v>500</v>
      </c>
      <c r="F11" s="148">
        <v>500</v>
      </c>
      <c r="G11" s="1"/>
      <c r="H11" s="1"/>
      <c r="I11" s="1"/>
      <c r="J11" s="1"/>
      <c r="K11" s="1"/>
      <c r="L11" s="25">
        <f>IF(D49="",10,D49*20)</f>
        <v>20</v>
      </c>
      <c r="M11" s="25">
        <f t="shared" si="2"/>
        <v>0</v>
      </c>
      <c r="N11" s="25">
        <f t="shared" si="2"/>
        <v>0</v>
      </c>
      <c r="O11" s="25"/>
      <c r="P11" s="1"/>
      <c r="Q11" s="1"/>
    </row>
    <row r="12" spans="1:17" ht="29.25" thickBot="1" x14ac:dyDescent="0.5">
      <c r="B12" s="1"/>
      <c r="C12" s="5" t="s">
        <v>91</v>
      </c>
      <c r="D12" s="149">
        <v>8</v>
      </c>
      <c r="E12" s="150">
        <v>8.5</v>
      </c>
      <c r="F12" s="150">
        <v>8</v>
      </c>
      <c r="G12" s="1"/>
      <c r="H12" s="1"/>
      <c r="I12" s="1"/>
      <c r="J12" s="1"/>
      <c r="K12" s="1"/>
      <c r="L12" s="25">
        <f>IF(D50="",5,D50*10)</f>
        <v>10</v>
      </c>
      <c r="M12" s="25">
        <f t="shared" ref="M12:N14" si="3">IF(E50="",5,E50*10)</f>
        <v>10</v>
      </c>
      <c r="N12" s="25">
        <f t="shared" si="3"/>
        <v>0</v>
      </c>
      <c r="O12" s="25"/>
      <c r="P12" s="1"/>
      <c r="Q12" s="1"/>
    </row>
    <row r="13" spans="1:17" ht="29.25" thickBot="1" x14ac:dyDescent="0.5">
      <c r="B13" s="1"/>
      <c r="C13" s="138" t="s">
        <v>80</v>
      </c>
      <c r="D13" s="9"/>
      <c r="E13" s="30"/>
      <c r="F13" s="30"/>
      <c r="G13" s="1"/>
      <c r="H13" s="1"/>
      <c r="I13" s="1"/>
      <c r="J13" s="1"/>
      <c r="K13" s="1"/>
      <c r="L13" s="25">
        <f>IF(D51="",5,D51*10)</f>
        <v>10</v>
      </c>
      <c r="M13" s="25">
        <f t="shared" si="3"/>
        <v>10</v>
      </c>
      <c r="N13" s="25">
        <f t="shared" si="3"/>
        <v>10</v>
      </c>
      <c r="O13" s="25"/>
      <c r="P13" s="1"/>
      <c r="Q13" s="1"/>
    </row>
    <row r="14" spans="1:17" ht="28.5" x14ac:dyDescent="0.45">
      <c r="B14" s="1"/>
      <c r="C14" s="13" t="s">
        <v>56</v>
      </c>
      <c r="D14" s="151">
        <v>3000</v>
      </c>
      <c r="E14" s="151">
        <v>2700</v>
      </c>
      <c r="F14" s="151">
        <v>5000</v>
      </c>
      <c r="G14" s="1"/>
      <c r="H14" s="1"/>
      <c r="I14" s="1"/>
      <c r="J14" s="1"/>
      <c r="K14" s="1"/>
      <c r="L14" s="25">
        <f>IF(D52="",5,D52*10)</f>
        <v>10</v>
      </c>
      <c r="M14" s="25">
        <f t="shared" si="3"/>
        <v>10</v>
      </c>
      <c r="N14" s="25">
        <f t="shared" si="3"/>
        <v>10</v>
      </c>
      <c r="O14" s="25"/>
      <c r="P14" s="1"/>
      <c r="Q14" s="1"/>
    </row>
    <row r="15" spans="1:17" ht="28.5" x14ac:dyDescent="0.45">
      <c r="B15" s="1"/>
      <c r="C15" s="13" t="s">
        <v>265</v>
      </c>
      <c r="D15" s="152">
        <v>80</v>
      </c>
      <c r="E15" s="152">
        <v>80</v>
      </c>
      <c r="F15" s="152">
        <v>80</v>
      </c>
      <c r="G15" s="1"/>
      <c r="H15" s="1"/>
      <c r="I15" s="1"/>
      <c r="J15" s="1"/>
      <c r="K15" s="1"/>
      <c r="L15" s="25">
        <f>IF(D53="",10,D53*20)</f>
        <v>20</v>
      </c>
      <c r="M15" s="25">
        <f t="shared" ref="M15:N15" si="4">IF(E53="",10,E53*20)</f>
        <v>20</v>
      </c>
      <c r="N15" s="25">
        <f t="shared" si="4"/>
        <v>20</v>
      </c>
      <c r="O15" s="25"/>
      <c r="P15" s="1"/>
      <c r="Q15" s="1"/>
    </row>
    <row r="16" spans="1:17" ht="28.5" x14ac:dyDescent="0.45">
      <c r="B16" s="1"/>
      <c r="C16" s="13" t="s">
        <v>212</v>
      </c>
      <c r="D16" s="153">
        <v>4</v>
      </c>
      <c r="E16" s="153">
        <v>4</v>
      </c>
      <c r="F16" s="153">
        <v>4</v>
      </c>
      <c r="G16" s="1"/>
      <c r="H16" s="1"/>
      <c r="I16" s="1"/>
      <c r="J16" s="1"/>
      <c r="K16" s="1"/>
      <c r="L16" s="25">
        <f>IF(D54="",12.5,D54*25)</f>
        <v>25</v>
      </c>
      <c r="M16" s="25">
        <f t="shared" ref="M16:N20" si="5">IF(E54="",12.5,E54*25)</f>
        <v>25</v>
      </c>
      <c r="N16" s="25">
        <f t="shared" si="5"/>
        <v>25</v>
      </c>
      <c r="O16" s="25"/>
      <c r="P16" s="1"/>
      <c r="Q16" s="1"/>
    </row>
    <row r="17" spans="2:17" ht="28.5" x14ac:dyDescent="0.45">
      <c r="B17" s="1"/>
      <c r="C17" s="6" t="s">
        <v>213</v>
      </c>
      <c r="D17" s="148">
        <v>0.9</v>
      </c>
      <c r="E17" s="148">
        <v>0.9</v>
      </c>
      <c r="F17" s="148">
        <v>0.9</v>
      </c>
      <c r="G17" s="1"/>
      <c r="H17" s="1"/>
      <c r="I17" s="1"/>
      <c r="J17" s="1"/>
      <c r="K17" s="1"/>
      <c r="L17" s="25">
        <f>IF(D55="",12.5,D55*25)</f>
        <v>25</v>
      </c>
      <c r="M17" s="25">
        <f t="shared" si="5"/>
        <v>25</v>
      </c>
      <c r="N17" s="25">
        <f t="shared" si="5"/>
        <v>25</v>
      </c>
      <c r="O17" s="25"/>
      <c r="P17" s="1"/>
      <c r="Q17" s="1"/>
    </row>
    <row r="18" spans="2:17" ht="28.5" x14ac:dyDescent="0.45">
      <c r="B18" s="1"/>
      <c r="C18" s="6" t="s">
        <v>214</v>
      </c>
      <c r="D18" s="148">
        <v>0.85</v>
      </c>
      <c r="E18" s="148">
        <v>0.85</v>
      </c>
      <c r="F18" s="148">
        <v>0.85</v>
      </c>
      <c r="G18" s="1"/>
      <c r="H18" s="1"/>
      <c r="I18" s="1"/>
      <c r="J18" s="1"/>
      <c r="K18" s="1"/>
      <c r="L18" s="25">
        <f>IF(D56="",12.5,D56*25)</f>
        <v>25</v>
      </c>
      <c r="M18" s="25">
        <f t="shared" si="5"/>
        <v>25</v>
      </c>
      <c r="N18" s="25">
        <f t="shared" si="5"/>
        <v>25</v>
      </c>
      <c r="O18" s="25"/>
      <c r="P18" s="1"/>
      <c r="Q18" s="1"/>
    </row>
    <row r="19" spans="2:17" ht="29.25" thickBot="1" x14ac:dyDescent="0.5">
      <c r="B19" s="1"/>
      <c r="C19" s="6" t="s">
        <v>215</v>
      </c>
      <c r="D19" s="147">
        <v>80</v>
      </c>
      <c r="E19" s="154">
        <v>50</v>
      </c>
      <c r="F19" s="154">
        <v>60</v>
      </c>
      <c r="G19" s="1"/>
      <c r="H19" s="1"/>
      <c r="I19" s="1"/>
      <c r="J19" s="1"/>
      <c r="K19" s="1"/>
      <c r="L19" s="25">
        <f>IF(D57="",12.5,D57*25)</f>
        <v>25</v>
      </c>
      <c r="M19" s="25">
        <f t="shared" si="5"/>
        <v>25</v>
      </c>
      <c r="N19" s="25">
        <f t="shared" si="5"/>
        <v>25</v>
      </c>
      <c r="O19" s="25"/>
      <c r="P19" s="1"/>
      <c r="Q19" s="1"/>
    </row>
    <row r="20" spans="2:17" ht="29.25" thickBot="1" x14ac:dyDescent="0.5">
      <c r="B20" s="1"/>
      <c r="C20" s="138" t="s">
        <v>216</v>
      </c>
      <c r="D20" s="9"/>
      <c r="E20" s="31"/>
      <c r="F20" s="31"/>
      <c r="G20" s="1"/>
      <c r="H20" s="1"/>
      <c r="I20" s="1"/>
      <c r="J20" s="1"/>
      <c r="K20" s="1"/>
      <c r="L20" s="25">
        <f>IF(D58="",12.5,D58*25)</f>
        <v>25</v>
      </c>
      <c r="M20" s="25">
        <f t="shared" si="5"/>
        <v>25</v>
      </c>
      <c r="N20" s="25">
        <f t="shared" si="5"/>
        <v>25</v>
      </c>
      <c r="O20" s="25"/>
      <c r="P20" s="1"/>
      <c r="Q20" s="1"/>
    </row>
    <row r="21" spans="2:17" ht="28.5" x14ac:dyDescent="0.45">
      <c r="B21" s="1"/>
      <c r="C21" s="13" t="s">
        <v>217</v>
      </c>
      <c r="D21" s="152" t="s">
        <v>218</v>
      </c>
      <c r="E21" s="155" t="s">
        <v>247</v>
      </c>
      <c r="F21" s="155" t="s">
        <v>253</v>
      </c>
      <c r="G21" s="1"/>
      <c r="H21" s="1"/>
      <c r="I21" s="1"/>
      <c r="J21" s="1"/>
      <c r="K21" s="1"/>
      <c r="L21" s="25">
        <f>IF(D59="",5,D59*10)</f>
        <v>10</v>
      </c>
      <c r="M21" s="25">
        <f t="shared" ref="M21:N21" si="6">IF(E59="",5,E59*10)</f>
        <v>10</v>
      </c>
      <c r="N21" s="25">
        <f t="shared" si="6"/>
        <v>10</v>
      </c>
      <c r="O21" s="25"/>
      <c r="P21" s="1"/>
      <c r="Q21" s="1"/>
    </row>
    <row r="22" spans="2:17" ht="28.5" x14ac:dyDescent="0.45">
      <c r="B22" s="1"/>
      <c r="C22" s="13" t="s">
        <v>219</v>
      </c>
      <c r="D22" s="152" t="s">
        <v>220</v>
      </c>
      <c r="E22" s="152" t="s">
        <v>220</v>
      </c>
      <c r="F22" s="152" t="s">
        <v>220</v>
      </c>
      <c r="G22" s="1"/>
      <c r="H22" s="1"/>
      <c r="I22" s="1"/>
      <c r="J22" s="1"/>
      <c r="K22" s="1"/>
      <c r="L22" s="25"/>
      <c r="M22" s="1"/>
      <c r="N22" s="1"/>
      <c r="O22" s="1"/>
      <c r="P22" s="1"/>
      <c r="Q22" s="1"/>
    </row>
    <row r="23" spans="2:17" ht="28.5" x14ac:dyDescent="0.45">
      <c r="B23" s="1"/>
      <c r="C23" s="13" t="s">
        <v>221</v>
      </c>
      <c r="D23" s="152" t="s">
        <v>222</v>
      </c>
      <c r="E23" s="152" t="s">
        <v>222</v>
      </c>
      <c r="F23" s="152" t="s">
        <v>222</v>
      </c>
      <c r="G23" s="1"/>
      <c r="H23" s="1"/>
      <c r="I23" s="1"/>
      <c r="J23" s="1"/>
      <c r="K23" s="1"/>
      <c r="L23" s="27"/>
      <c r="M23" s="1"/>
      <c r="N23" s="1"/>
      <c r="O23" s="1"/>
      <c r="P23" s="1"/>
      <c r="Q23" s="1"/>
    </row>
    <row r="24" spans="2:17" ht="28.5" x14ac:dyDescent="0.45">
      <c r="B24" s="1"/>
      <c r="C24" s="13" t="s">
        <v>223</v>
      </c>
      <c r="D24" s="152" t="s">
        <v>224</v>
      </c>
      <c r="E24" s="152" t="s">
        <v>224</v>
      </c>
      <c r="F24" s="152" t="s">
        <v>224</v>
      </c>
      <c r="G24" s="1"/>
      <c r="H24" s="1"/>
      <c r="I24" s="1"/>
      <c r="J24" s="1"/>
      <c r="K24" s="1"/>
      <c r="L24" s="1"/>
      <c r="M24" s="1"/>
      <c r="N24" s="1"/>
      <c r="O24" s="1"/>
      <c r="P24" s="1"/>
      <c r="Q24" s="1"/>
    </row>
    <row r="25" spans="2:17" ht="28.5" x14ac:dyDescent="0.45">
      <c r="B25" s="1"/>
      <c r="C25" s="13" t="s">
        <v>225</v>
      </c>
      <c r="D25" s="156">
        <v>15</v>
      </c>
      <c r="E25" s="156">
        <v>15</v>
      </c>
      <c r="F25" s="156">
        <v>15</v>
      </c>
      <c r="G25" s="1"/>
      <c r="H25" s="1"/>
      <c r="I25" s="1"/>
      <c r="J25" s="1"/>
      <c r="K25" s="1"/>
      <c r="L25" s="1"/>
      <c r="M25" s="1"/>
      <c r="N25" s="1"/>
      <c r="O25" s="1"/>
      <c r="P25" s="1"/>
      <c r="Q25" s="1"/>
    </row>
    <row r="26" spans="2:17" ht="28.5" x14ac:dyDescent="0.45">
      <c r="B26" s="1"/>
      <c r="C26" s="6" t="s">
        <v>64</v>
      </c>
      <c r="D26" s="148">
        <v>0.8</v>
      </c>
      <c r="E26" s="148">
        <v>0.8</v>
      </c>
      <c r="F26" s="148">
        <v>0.8</v>
      </c>
      <c r="G26" s="1"/>
      <c r="H26" s="1"/>
      <c r="I26" s="1"/>
      <c r="J26" s="1"/>
      <c r="K26" s="1"/>
      <c r="L26" s="1"/>
      <c r="M26" s="1"/>
      <c r="N26" s="1"/>
      <c r="O26" s="1"/>
      <c r="P26" s="1"/>
      <c r="Q26" s="1"/>
    </row>
    <row r="27" spans="2:17" ht="29.25" thickBot="1" x14ac:dyDescent="0.5">
      <c r="B27" s="1"/>
      <c r="C27" s="7" t="s">
        <v>226</v>
      </c>
      <c r="D27" s="157">
        <v>11</v>
      </c>
      <c r="E27" s="157">
        <v>11</v>
      </c>
      <c r="F27" s="157">
        <v>11</v>
      </c>
      <c r="G27" s="1"/>
      <c r="H27" s="1"/>
      <c r="I27" s="1"/>
      <c r="J27" s="1"/>
      <c r="K27" s="1"/>
      <c r="L27" s="1"/>
      <c r="M27" s="1"/>
      <c r="N27" s="1"/>
      <c r="O27" s="1"/>
      <c r="P27" s="1"/>
      <c r="Q27" s="1"/>
    </row>
    <row r="28" spans="2:17" ht="28.5" x14ac:dyDescent="0.45">
      <c r="B28" s="1"/>
      <c r="C28" s="26"/>
      <c r="D28" s="26"/>
      <c r="E28" s="1"/>
      <c r="F28" s="1"/>
      <c r="G28" s="1"/>
      <c r="H28" s="1"/>
      <c r="I28" s="1"/>
      <c r="J28" s="1"/>
      <c r="K28" s="1"/>
      <c r="L28" s="1"/>
      <c r="M28" s="1"/>
      <c r="N28" s="1"/>
      <c r="O28" s="1"/>
      <c r="P28" s="1"/>
      <c r="Q28" s="1"/>
    </row>
    <row r="29" spans="2:17" ht="28.5" x14ac:dyDescent="0.45">
      <c r="B29" s="1"/>
      <c r="C29" s="29" t="s">
        <v>82</v>
      </c>
      <c r="D29" s="33" t="s">
        <v>260</v>
      </c>
      <c r="E29" s="33" t="s">
        <v>261</v>
      </c>
      <c r="F29" s="33" t="s">
        <v>262</v>
      </c>
      <c r="G29" s="33"/>
      <c r="H29" s="29"/>
      <c r="I29" s="33"/>
      <c r="J29" s="33"/>
      <c r="K29" s="33"/>
      <c r="L29" s="33"/>
      <c r="M29" s="33"/>
      <c r="N29" s="33"/>
      <c r="O29" s="33"/>
      <c r="P29" s="33"/>
      <c r="Q29" s="33"/>
    </row>
    <row r="30" spans="2:17" ht="29.25" thickBot="1" x14ac:dyDescent="0.5">
      <c r="B30" s="1"/>
      <c r="C30" s="26"/>
      <c r="D30" s="31"/>
      <c r="E30" s="32"/>
      <c r="F30" s="32"/>
      <c r="G30" s="1"/>
      <c r="H30" s="1"/>
      <c r="I30" s="1"/>
      <c r="J30" s="1"/>
      <c r="K30" s="1"/>
      <c r="L30" s="1"/>
      <c r="M30" s="1"/>
      <c r="N30" s="1"/>
      <c r="O30" s="1"/>
      <c r="P30" s="1"/>
      <c r="Q30" s="1"/>
    </row>
    <row r="31" spans="2:17" ht="28.5" x14ac:dyDescent="0.45">
      <c r="B31" s="1"/>
      <c r="C31" s="4" t="s">
        <v>83</v>
      </c>
      <c r="D31" s="137"/>
      <c r="E31" s="137"/>
      <c r="F31" s="137"/>
      <c r="G31" s="136"/>
      <c r="H31" s="1"/>
      <c r="I31" s="1"/>
      <c r="J31" s="1"/>
      <c r="K31" s="1"/>
      <c r="L31" s="1"/>
      <c r="M31" s="1"/>
      <c r="N31" s="1"/>
      <c r="O31" s="1"/>
      <c r="P31" s="1"/>
      <c r="Q31" s="1"/>
    </row>
    <row r="32" spans="2:17" ht="28.5" x14ac:dyDescent="0.45">
      <c r="B32" s="1"/>
      <c r="C32" s="6" t="s">
        <v>227</v>
      </c>
      <c r="D32" s="155" t="s">
        <v>228</v>
      </c>
      <c r="E32" s="155" t="s">
        <v>229</v>
      </c>
      <c r="F32" s="155" t="s">
        <v>229</v>
      </c>
      <c r="G32" s="1"/>
      <c r="H32" s="1"/>
      <c r="I32" s="1"/>
      <c r="J32" s="1"/>
      <c r="K32" s="1"/>
      <c r="L32" s="1"/>
      <c r="M32" s="1"/>
      <c r="N32" s="1"/>
      <c r="O32" s="1"/>
      <c r="P32" s="1"/>
      <c r="Q32" s="1"/>
    </row>
    <row r="33" spans="2:17" ht="28.5" x14ac:dyDescent="0.45">
      <c r="B33" s="1"/>
      <c r="C33" s="6" t="s">
        <v>230</v>
      </c>
      <c r="D33" s="148">
        <v>10</v>
      </c>
      <c r="E33" s="148">
        <v>10</v>
      </c>
      <c r="F33" s="148">
        <v>10</v>
      </c>
      <c r="G33" s="1"/>
      <c r="H33" s="1"/>
      <c r="I33" s="1"/>
      <c r="J33" s="1"/>
      <c r="K33" s="1"/>
      <c r="L33" s="1"/>
      <c r="M33" s="1"/>
      <c r="N33" s="1"/>
      <c r="O33" s="1"/>
      <c r="P33" s="1"/>
      <c r="Q33" s="1"/>
    </row>
    <row r="34" spans="2:17" ht="28.5" x14ac:dyDescent="0.45">
      <c r="B34" s="1"/>
      <c r="C34" s="6" t="s">
        <v>249</v>
      </c>
      <c r="D34" s="158">
        <v>8</v>
      </c>
      <c r="E34" s="158">
        <v>8</v>
      </c>
      <c r="F34" s="158">
        <v>8</v>
      </c>
      <c r="G34" s="1"/>
      <c r="H34" s="1"/>
      <c r="I34" s="1"/>
      <c r="J34" s="1"/>
      <c r="K34" s="1"/>
      <c r="L34" s="1"/>
      <c r="M34" s="1"/>
      <c r="N34" s="1"/>
      <c r="O34" s="1"/>
      <c r="P34" s="1"/>
      <c r="Q34" s="1"/>
    </row>
    <row r="35" spans="2:17" ht="28.5" x14ac:dyDescent="0.45">
      <c r="B35" s="1"/>
      <c r="C35" s="6" t="s">
        <v>248</v>
      </c>
      <c r="D35" s="158">
        <v>2</v>
      </c>
      <c r="E35" s="158">
        <v>2</v>
      </c>
      <c r="F35" s="158">
        <v>0</v>
      </c>
      <c r="G35" s="1"/>
      <c r="H35" s="1"/>
      <c r="I35" s="1"/>
      <c r="J35" s="1"/>
      <c r="K35" s="1"/>
      <c r="L35" s="1"/>
      <c r="M35" s="1"/>
      <c r="N35" s="1"/>
      <c r="O35" s="1"/>
      <c r="P35" s="1"/>
      <c r="Q35" s="1"/>
    </row>
    <row r="36" spans="2:17" ht="29.25" thickBot="1" x14ac:dyDescent="0.5">
      <c r="B36" s="1"/>
      <c r="C36" s="6" t="s">
        <v>231</v>
      </c>
      <c r="D36" s="159" t="s">
        <v>232</v>
      </c>
      <c r="E36" s="160" t="s">
        <v>233</v>
      </c>
      <c r="F36" s="160" t="s">
        <v>233</v>
      </c>
      <c r="G36" s="1"/>
      <c r="H36" s="1"/>
      <c r="I36" s="1"/>
      <c r="J36" s="1"/>
      <c r="K36" s="1"/>
      <c r="L36" s="1"/>
      <c r="M36" s="1"/>
      <c r="N36" s="1"/>
      <c r="O36" s="1"/>
      <c r="P36" s="1"/>
      <c r="Q36" s="1"/>
    </row>
    <row r="37" spans="2:17" ht="29.25" thickBot="1" x14ac:dyDescent="0.5">
      <c r="B37" s="1"/>
      <c r="C37" s="6"/>
      <c r="D37" s="9"/>
      <c r="E37" s="1"/>
      <c r="F37" s="1"/>
      <c r="G37" s="1"/>
      <c r="H37" s="1"/>
      <c r="I37" s="1"/>
      <c r="J37" s="1"/>
      <c r="K37" s="1"/>
      <c r="L37" s="1"/>
      <c r="M37" s="1"/>
      <c r="N37" s="1"/>
      <c r="O37" s="1"/>
      <c r="P37" s="1"/>
      <c r="Q37" s="1"/>
    </row>
    <row r="38" spans="2:17" ht="29.25" thickBot="1" x14ac:dyDescent="0.5">
      <c r="B38" s="1"/>
      <c r="C38" s="7" t="s">
        <v>79</v>
      </c>
      <c r="D38" s="161">
        <v>0.12</v>
      </c>
      <c r="E38" s="1"/>
      <c r="F38" s="1"/>
      <c r="G38" s="1"/>
      <c r="H38" s="1"/>
      <c r="I38" s="1"/>
      <c r="J38" s="1"/>
      <c r="K38" s="1"/>
      <c r="L38" s="1"/>
      <c r="M38" s="1"/>
      <c r="N38" s="1"/>
      <c r="O38" s="1"/>
      <c r="P38" s="1"/>
      <c r="Q38" s="1"/>
    </row>
    <row r="39" spans="2:17" ht="28.5" x14ac:dyDescent="0.45">
      <c r="B39" s="1"/>
      <c r="C39" s="26"/>
      <c r="D39" s="26"/>
      <c r="E39" s="1"/>
      <c r="F39" s="1"/>
      <c r="G39" s="1"/>
      <c r="H39" s="1"/>
      <c r="I39" s="1"/>
      <c r="J39" s="1"/>
      <c r="K39" s="1"/>
      <c r="L39" s="1"/>
      <c r="M39" s="1"/>
      <c r="N39" s="1"/>
      <c r="O39" s="1"/>
      <c r="P39" s="1"/>
      <c r="Q39" s="1"/>
    </row>
    <row r="40" spans="2:17" ht="28.5" x14ac:dyDescent="0.45">
      <c r="B40" s="1"/>
      <c r="C40" s="29" t="s">
        <v>66</v>
      </c>
      <c r="D40" s="33" t="s">
        <v>260</v>
      </c>
      <c r="E40" s="33" t="s">
        <v>261</v>
      </c>
      <c r="F40" s="33" t="s">
        <v>262</v>
      </c>
      <c r="G40" s="33"/>
      <c r="H40" s="29"/>
      <c r="I40" s="33"/>
      <c r="J40" s="33"/>
      <c r="K40" s="33"/>
      <c r="L40" s="33"/>
      <c r="M40" s="33"/>
      <c r="N40" s="33"/>
      <c r="O40" s="33"/>
      <c r="P40" s="33"/>
      <c r="Q40" s="33"/>
    </row>
    <row r="41" spans="2:17" ht="29.25" thickBot="1" x14ac:dyDescent="0.5">
      <c r="B41" s="1"/>
      <c r="C41" s="26"/>
      <c r="D41" s="31"/>
      <c r="E41" s="31"/>
      <c r="F41" s="31"/>
      <c r="G41" s="26"/>
      <c r="H41" s="26"/>
      <c r="I41" s="26"/>
      <c r="J41" s="26"/>
      <c r="K41" s="26"/>
      <c r="L41" s="26"/>
      <c r="M41" s="1"/>
      <c r="N41" s="1"/>
      <c r="O41" s="1"/>
      <c r="P41" s="1"/>
      <c r="Q41" s="1"/>
    </row>
    <row r="42" spans="2:17" ht="28.5" x14ac:dyDescent="0.45">
      <c r="B42" s="1"/>
      <c r="C42" s="4" t="s">
        <v>65</v>
      </c>
      <c r="D42" s="137"/>
      <c r="E42" s="137"/>
      <c r="F42" s="137"/>
      <c r="G42" s="139"/>
      <c r="H42" s="26"/>
      <c r="I42" s="26"/>
      <c r="J42" s="26"/>
      <c r="K42" s="26"/>
      <c r="L42" s="26"/>
      <c r="M42" s="1"/>
      <c r="N42" s="1"/>
      <c r="O42" s="1"/>
      <c r="P42" s="1"/>
      <c r="Q42" s="1"/>
    </row>
    <row r="43" spans="2:17" ht="28.5" x14ac:dyDescent="0.45">
      <c r="B43" s="1"/>
      <c r="C43" s="5" t="s">
        <v>234</v>
      </c>
      <c r="D43" s="12">
        <f>IF(OR(D5="",D6=""),"",IF(AND(D14&gt;=4000,D5/D6&gt;=120),1,IF(AND(D14&gt;=2700,D14&lt;4000,D5/D6&gt;=105),1,IF(AND(D14&lt;=2000,D5/D6&gt;=80),1,0))))</f>
        <v>1</v>
      </c>
      <c r="E43" s="12">
        <f t="shared" ref="E43:F43" si="7">IF(OR(E5="",E6=""),"",IF(AND(E14&gt;=4000,E5/E6&gt;=120),1,IF(AND(E14&gt;=2700,E14&lt;4000,E5/E6&gt;=105),1,IF(AND(E14&lt;=2000,E5/E6&gt;=80),1,0))))</f>
        <v>1</v>
      </c>
      <c r="F43" s="12">
        <f t="shared" si="7"/>
        <v>1</v>
      </c>
      <c r="G43" s="26"/>
      <c r="H43" s="26"/>
      <c r="I43" s="26"/>
      <c r="J43" s="26"/>
      <c r="K43" s="26"/>
      <c r="L43" s="26"/>
      <c r="M43" s="1"/>
      <c r="N43" s="1"/>
      <c r="O43" s="1"/>
      <c r="P43" s="1"/>
      <c r="Q43" s="1"/>
    </row>
    <row r="44" spans="2:17" ht="28.5" x14ac:dyDescent="0.45">
      <c r="B44" s="1"/>
      <c r="C44" s="5" t="s">
        <v>235</v>
      </c>
      <c r="D44" s="11">
        <f>IF(D8="","",IF(D8&gt;=60000,1,0))</f>
        <v>1</v>
      </c>
      <c r="E44" s="11">
        <f t="shared" ref="E44:F44" si="8">IF(E8="","",IF(E8&gt;=60000,1,0))</f>
        <v>1</v>
      </c>
      <c r="F44" s="11">
        <f t="shared" si="8"/>
        <v>1</v>
      </c>
      <c r="G44" s="26"/>
      <c r="H44" s="26"/>
      <c r="I44" s="26"/>
      <c r="J44" s="26"/>
      <c r="K44" s="26"/>
      <c r="L44" s="26"/>
      <c r="M44" s="26"/>
      <c r="N44" s="26"/>
      <c r="O44" s="26"/>
      <c r="P44" s="26"/>
      <c r="Q44" s="26"/>
    </row>
    <row r="45" spans="2:17" ht="28.5" x14ac:dyDescent="0.45">
      <c r="B45" s="1"/>
      <c r="C45" s="5" t="s">
        <v>236</v>
      </c>
      <c r="D45" s="11">
        <f>IF(D9="","",IF(D9&lt;=0.1,1,0))</f>
        <v>1</v>
      </c>
      <c r="E45" s="11">
        <f t="shared" ref="E45:F45" si="9">IF(E9="","",IF(E9&lt;=0.1,1,0))</f>
        <v>1</v>
      </c>
      <c r="F45" s="11">
        <f t="shared" si="9"/>
        <v>1</v>
      </c>
      <c r="G45" s="26"/>
      <c r="H45" s="26"/>
      <c r="I45" s="26"/>
      <c r="J45" s="26"/>
      <c r="K45" s="26"/>
      <c r="L45" s="26"/>
      <c r="M45" s="26"/>
      <c r="N45" s="26"/>
      <c r="O45" s="26"/>
      <c r="P45" s="26"/>
      <c r="Q45" s="26"/>
    </row>
    <row r="46" spans="2:17" ht="28.5" x14ac:dyDescent="0.45">
      <c r="B46" s="1"/>
      <c r="C46" s="5" t="s">
        <v>237</v>
      </c>
      <c r="D46" s="140">
        <f>IF(OR(D6="",D11="",D7="",D10=""),"",D6*D11/(D11*(D7*D10)))</f>
        <v>2.5000000000000001E-3</v>
      </c>
      <c r="E46" s="140">
        <f t="shared" ref="E46:F46" si="10">IF(OR(E6="",E11="",E7="",E10=""),"",E6*E11/(E11*(E7*E10)))</f>
        <v>2.4444444444444444E-3</v>
      </c>
      <c r="F46" s="140">
        <f t="shared" si="10"/>
        <v>2.5000000000000001E-3</v>
      </c>
      <c r="G46" s="26"/>
      <c r="H46" s="26"/>
      <c r="I46" s="26"/>
      <c r="J46" s="26"/>
      <c r="K46" s="26"/>
      <c r="L46" s="26"/>
      <c r="M46" s="26"/>
      <c r="N46" s="26"/>
      <c r="O46" s="26"/>
      <c r="P46" s="26"/>
      <c r="Q46" s="26"/>
    </row>
    <row r="47" spans="2:17" ht="28.5" x14ac:dyDescent="0.45">
      <c r="B47" s="1"/>
      <c r="C47" s="5" t="s">
        <v>238</v>
      </c>
      <c r="D47" s="140">
        <f>IF(OR(D6="",D11="",D34="",D35="",D10="",D19=""),"",(D6*(D34*365+IF(AND(D19&gt;0,D35&gt;0),D35*(D19/100)*365,0)))/(D10))</f>
        <v>4380</v>
      </c>
      <c r="E47" s="140">
        <f t="shared" ref="E47:F47" si="11">IF(OR(E6="",E11="",E34="",E35="",E10="",E19=""),"",(E6*(E34*365+IF(AND(E19&gt;0,E35&gt;0),E35*(E19/100)*365,0))*E11)/(E10*E11))</f>
        <v>4015</v>
      </c>
      <c r="F47" s="140">
        <f t="shared" si="11"/>
        <v>3650</v>
      </c>
      <c r="G47" s="26"/>
      <c r="H47" s="142"/>
      <c r="I47" s="26"/>
      <c r="J47" s="26"/>
      <c r="K47" s="26"/>
      <c r="L47" s="26"/>
      <c r="M47" s="26"/>
      <c r="N47" s="26"/>
      <c r="O47" s="26"/>
      <c r="P47" s="26"/>
      <c r="Q47" s="26"/>
    </row>
    <row r="48" spans="2:17" ht="28.5" x14ac:dyDescent="0.45">
      <c r="B48" s="1"/>
      <c r="C48" s="5" t="s">
        <v>239</v>
      </c>
      <c r="D48" s="141">
        <f>IF(D46="","",IF(D46&lt;IF(D36="Instalación nueva",1.2,1.3)/((D5/D6)*D26*0.07*D33),1,0))</f>
        <v>1</v>
      </c>
      <c r="E48" s="141">
        <f t="shared" ref="E48:F48" si="12">IF(E46="","",IF(E46&lt;IF(E36="Instalación nueva",1.2,1.3)/((E5/E6)*E26*0.07*E33),1,0))</f>
        <v>1</v>
      </c>
      <c r="F48" s="141">
        <f t="shared" si="12"/>
        <v>1</v>
      </c>
      <c r="G48" s="26"/>
      <c r="H48" s="26"/>
      <c r="I48" s="26"/>
      <c r="J48" s="26"/>
      <c r="K48" s="26"/>
      <c r="L48" s="26"/>
      <c r="M48" s="26"/>
      <c r="N48" s="26"/>
      <c r="O48" s="26"/>
      <c r="P48" s="26"/>
      <c r="Q48" s="26"/>
    </row>
    <row r="49" spans="2:17" ht="28.5" x14ac:dyDescent="0.45">
      <c r="B49" s="1"/>
      <c r="C49" s="5" t="s">
        <v>240</v>
      </c>
      <c r="D49" s="141">
        <f>IF(D47="","",IF(D47&lt;IF(D36="Instalación nueva",1.2,1.3)*D46*(D19/100)*D7*(D34*365+IF(AND(D19&gt;0,D35&gt;0),D35*(D19/100)*365,0)),1,0))</f>
        <v>1</v>
      </c>
      <c r="E49" s="141">
        <f t="shared" ref="E49:F49" si="13">IF(E47="","",IF(E47&lt;IF(E36="Instalación nueva",1.2,1.3)*E46*(E19/100)*E7*(E34*365+IF(AND(E19&gt;0,E35&gt;0),E35*(E19/100)*365,0)),1,0))</f>
        <v>0</v>
      </c>
      <c r="F49" s="141">
        <f t="shared" si="13"/>
        <v>0</v>
      </c>
      <c r="G49" s="26"/>
      <c r="H49" s="26"/>
      <c r="I49" s="26"/>
      <c r="J49" s="26"/>
      <c r="K49" s="26"/>
      <c r="L49" s="26"/>
      <c r="M49" s="26"/>
      <c r="N49" s="26"/>
      <c r="O49" s="26"/>
      <c r="P49" s="26"/>
      <c r="Q49" s="26"/>
    </row>
    <row r="50" spans="2:17" ht="28.5" x14ac:dyDescent="0.45">
      <c r="B50" s="1"/>
      <c r="C50" s="5" t="s">
        <v>241</v>
      </c>
      <c r="D50" s="16">
        <f>IF(D14="","",IF(AND(D32="Áreas peatonales",D14&lt;=3000),1,IF(AND(D32="Carreteras y autopistas",D14&lt;=4000),1,IF(AND(D32="Áreas con tráfico mixto",D14&lt;=4000),1,IF(AND(D32="Otros",D14&lt;=4000),0.5,0)))))</f>
        <v>1</v>
      </c>
      <c r="E50" s="16">
        <f t="shared" ref="E50:F50" si="14">IF(E14="","",IF(AND(E32="Áreas peatonales",E14&lt;=3000),1,IF(AND(E32="Carreteras y autopistas",E14&lt;=4000),1,IF(AND(E32="Áreas con tráfico mixto",E14&lt;=4000),1,IF(AND(E32="Otros",E14&lt;=4000),0.5,0)))))</f>
        <v>1</v>
      </c>
      <c r="F50" s="16">
        <f t="shared" si="14"/>
        <v>0</v>
      </c>
      <c r="G50" s="26"/>
      <c r="H50" s="26"/>
      <c r="I50" s="26"/>
      <c r="J50" s="26"/>
      <c r="K50" s="26"/>
      <c r="L50" s="26"/>
      <c r="M50" s="26"/>
      <c r="N50" s="26"/>
      <c r="O50" s="26"/>
      <c r="P50" s="26"/>
      <c r="Q50" s="26"/>
    </row>
    <row r="51" spans="2:17" ht="28.5" x14ac:dyDescent="0.45">
      <c r="B51" s="1"/>
      <c r="C51" s="5" t="s">
        <v>63</v>
      </c>
      <c r="D51" s="16">
        <f>IF(D15="","",IF(AND(D32="Áreas con tráfico mixto",D15&gt;=80),1,IF(AND(D32="Áreas peatonales",D15&gt;=80),1,IF(AND(D32="Carreteras y autopistas",D15&gt;=70),1,0))))</f>
        <v>1</v>
      </c>
      <c r="E51" s="16">
        <f t="shared" ref="E51:F51" si="15">IF(E15="","",IF(AND(E32="Áreas con tráfico mixto",E15&gt;=80),1,IF(AND(E32="Áreas peatonales",E15&gt;=80),1,IF(AND(E32="Carreteras y autopistas",E15&gt;=70),1,0))))</f>
        <v>1</v>
      </c>
      <c r="F51" s="16">
        <f t="shared" si="15"/>
        <v>1</v>
      </c>
      <c r="G51" s="26"/>
      <c r="H51" s="26"/>
      <c r="I51" s="26"/>
      <c r="J51" s="26"/>
      <c r="K51" s="26"/>
      <c r="L51" s="26"/>
      <c r="M51" s="26"/>
      <c r="N51" s="26"/>
      <c r="O51" s="26"/>
      <c r="P51" s="26"/>
      <c r="Q51" s="26"/>
    </row>
    <row r="52" spans="2:17" ht="28.5" x14ac:dyDescent="0.45">
      <c r="B52" s="1"/>
      <c r="C52" s="5" t="s">
        <v>242</v>
      </c>
      <c r="D52" s="16">
        <f>IF(D16="","",IF(D16&lt;=5,1,0))</f>
        <v>1</v>
      </c>
      <c r="E52" s="16">
        <f t="shared" ref="E52:F52" si="16">IF(E16="","",IF(E16&lt;=5,1,0))</f>
        <v>1</v>
      </c>
      <c r="F52" s="16">
        <f t="shared" si="16"/>
        <v>1</v>
      </c>
      <c r="G52" s="26"/>
      <c r="H52" s="26"/>
      <c r="I52" s="26"/>
      <c r="J52" s="26"/>
      <c r="K52" s="26"/>
      <c r="L52" s="26"/>
      <c r="M52" s="26"/>
      <c r="N52" s="26"/>
      <c r="O52" s="26"/>
      <c r="P52" s="26"/>
      <c r="Q52" s="26"/>
    </row>
    <row r="53" spans="2:17" ht="28.5" x14ac:dyDescent="0.45">
      <c r="B53" s="1"/>
      <c r="C53" s="6" t="s">
        <v>53</v>
      </c>
      <c r="D53" s="10">
        <f>IF(OR(D17="",D18=""),"",IF(AND(D17&gt;=0.9,D18&gt;=0.8),1,0))</f>
        <v>1</v>
      </c>
      <c r="E53" s="10">
        <f t="shared" ref="E53:F53" si="17">IF(OR(E17="",E18=""),"",IF(AND(E17&gt;=0.9,E18&gt;=0.8),1,0))</f>
        <v>1</v>
      </c>
      <c r="F53" s="10">
        <f t="shared" si="17"/>
        <v>1</v>
      </c>
      <c r="G53" s="26"/>
      <c r="H53" s="26"/>
      <c r="I53" s="26"/>
      <c r="J53" s="26"/>
      <c r="K53" s="26"/>
      <c r="L53" s="26"/>
      <c r="M53" s="26"/>
      <c r="N53" s="26"/>
      <c r="O53" s="26"/>
      <c r="P53" s="26"/>
      <c r="Q53" s="26"/>
    </row>
    <row r="54" spans="2:17" ht="28.5" x14ac:dyDescent="0.45">
      <c r="B54" s="1"/>
      <c r="C54" s="6" t="s">
        <v>217</v>
      </c>
      <c r="D54" s="10">
        <f>IF(OR(D21="G4",D21="G5",D21="G6"),1,IF(OR(D21=""),"",0))</f>
        <v>1</v>
      </c>
      <c r="E54" s="10">
        <f t="shared" ref="E54:F54" si="18">IF(OR(E21="G4",E21="G5",E21="G6"),1,IF(OR(E21=""),"",0))</f>
        <v>1</v>
      </c>
      <c r="F54" s="10">
        <f t="shared" si="18"/>
        <v>1</v>
      </c>
      <c r="G54" s="26"/>
      <c r="H54" s="26"/>
      <c r="I54" s="26"/>
      <c r="J54" s="26"/>
      <c r="K54" s="26"/>
      <c r="L54" s="26"/>
      <c r="M54" s="26"/>
      <c r="N54" s="26"/>
      <c r="O54" s="26"/>
      <c r="P54" s="26"/>
      <c r="Q54" s="26"/>
    </row>
    <row r="55" spans="2:17" ht="28.5" x14ac:dyDescent="0.45">
      <c r="B55" s="1"/>
      <c r="C55" s="6" t="s">
        <v>243</v>
      </c>
      <c r="D55" s="10">
        <f>IF(D22="","",IF(VALUE(RIGHT(D22,2))&gt;=65,1,0))</f>
        <v>1</v>
      </c>
      <c r="E55" s="10">
        <f t="shared" ref="E55:F55" si="19">IF(E22="","",IF(VALUE(RIGHT(E22,2))&gt;=65,1,0))</f>
        <v>1</v>
      </c>
      <c r="F55" s="10">
        <f t="shared" si="19"/>
        <v>1</v>
      </c>
      <c r="G55" s="26"/>
      <c r="H55" s="26"/>
      <c r="I55" s="26"/>
      <c r="J55" s="26"/>
      <c r="K55" s="26"/>
      <c r="L55" s="26"/>
      <c r="M55" s="26"/>
      <c r="N55" s="26"/>
      <c r="O55" s="26"/>
      <c r="P55" s="26"/>
      <c r="Q55" s="26"/>
    </row>
    <row r="56" spans="2:17" ht="28.5" x14ac:dyDescent="0.45">
      <c r="B56" s="1"/>
      <c r="C56" s="6" t="s">
        <v>244</v>
      </c>
      <c r="D56" s="10">
        <f>IF(D23="","",IF(VALUE(RIGHT(D23,2))&gt;=7,1,0))</f>
        <v>1</v>
      </c>
      <c r="E56" s="10">
        <f t="shared" ref="E56:F56" si="20">IF(E23="","",IF(VALUE(RIGHT(E23,2))&gt;=7,1,0))</f>
        <v>1</v>
      </c>
      <c r="F56" s="10">
        <f t="shared" si="20"/>
        <v>1</v>
      </c>
      <c r="G56" s="26"/>
      <c r="H56" s="26"/>
      <c r="I56" s="26"/>
      <c r="J56" s="26"/>
      <c r="K56" s="26"/>
      <c r="L56" s="26"/>
      <c r="M56" s="26"/>
      <c r="N56" s="26"/>
      <c r="O56" s="26"/>
      <c r="P56" s="26"/>
      <c r="Q56" s="26"/>
    </row>
    <row r="57" spans="2:17" ht="28.5" x14ac:dyDescent="0.45">
      <c r="B57" s="1"/>
      <c r="C57" s="6" t="s">
        <v>223</v>
      </c>
      <c r="D57" s="10">
        <f>IF(D24="","",IF(OR(D24="Clase II",D24="Clase III"),1,0))</f>
        <v>1</v>
      </c>
      <c r="E57" s="10">
        <f t="shared" ref="E57:F57" si="21">IF(E24="","",IF(OR(E24="Clase II",E24="Clase III"),1,0))</f>
        <v>1</v>
      </c>
      <c r="F57" s="10">
        <f t="shared" si="21"/>
        <v>1</v>
      </c>
      <c r="G57" s="26"/>
      <c r="H57" s="26"/>
      <c r="I57" s="26"/>
      <c r="J57" s="26"/>
      <c r="K57" s="26"/>
      <c r="L57" s="26"/>
      <c r="M57" s="26"/>
      <c r="N57" s="26"/>
      <c r="O57" s="26"/>
      <c r="P57" s="26"/>
      <c r="Q57" s="26"/>
    </row>
    <row r="58" spans="2:17" ht="28.5" x14ac:dyDescent="0.45">
      <c r="B58" s="1"/>
      <c r="C58" s="6" t="s">
        <v>223</v>
      </c>
      <c r="D58" s="10">
        <f>IF(D25="","",IF(D25&gt;=10,1,0))</f>
        <v>1</v>
      </c>
      <c r="E58" s="10">
        <f t="shared" ref="E58:F58" si="22">IF(E25="","",IF(E25&gt;=10,1,0))</f>
        <v>1</v>
      </c>
      <c r="F58" s="10">
        <f t="shared" si="22"/>
        <v>1</v>
      </c>
      <c r="G58" s="26"/>
      <c r="H58" s="26"/>
      <c r="I58" s="26"/>
      <c r="J58" s="26"/>
      <c r="K58" s="26"/>
      <c r="L58" s="26"/>
      <c r="M58" s="26"/>
      <c r="N58" s="26"/>
      <c r="O58" s="26"/>
      <c r="P58" s="26"/>
      <c r="Q58" s="26"/>
    </row>
    <row r="59" spans="2:17" ht="29.25" thickBot="1" x14ac:dyDescent="0.5">
      <c r="B59" s="1"/>
      <c r="C59" s="7" t="s">
        <v>245</v>
      </c>
      <c r="D59" s="18">
        <f>IF(D27="","",IF(D27&gt;=10,1,0))</f>
        <v>1</v>
      </c>
      <c r="E59" s="18">
        <f t="shared" ref="E59:F59" si="23">IF(E27="","",IF(E27&gt;=10,1,0))</f>
        <v>1</v>
      </c>
      <c r="F59" s="18">
        <f t="shared" si="23"/>
        <v>1</v>
      </c>
      <c r="G59" s="26"/>
      <c r="H59" s="26"/>
      <c r="I59" s="26"/>
      <c r="J59" s="26"/>
      <c r="K59" s="26"/>
      <c r="L59" s="26"/>
      <c r="M59" s="26"/>
      <c r="N59" s="26"/>
      <c r="O59" s="26"/>
      <c r="P59" s="26"/>
      <c r="Q59" s="26"/>
    </row>
    <row r="60" spans="2:17" ht="28.5" x14ac:dyDescent="0.45">
      <c r="B60" s="1"/>
      <c r="C60" s="1"/>
      <c r="D60" s="1"/>
      <c r="E60" s="1"/>
      <c r="F60" s="1"/>
      <c r="G60" s="1"/>
      <c r="H60" s="1"/>
      <c r="I60" s="26"/>
      <c r="J60" s="26"/>
      <c r="K60" s="26"/>
      <c r="L60" s="26"/>
      <c r="M60" s="26"/>
      <c r="N60" s="26"/>
      <c r="O60" s="26"/>
      <c r="P60" s="26"/>
      <c r="Q60" s="26"/>
    </row>
    <row r="61" spans="2:17" ht="29.25" thickBot="1" x14ac:dyDescent="0.5">
      <c r="B61" s="1"/>
      <c r="C61" s="1"/>
      <c r="D61" s="1"/>
      <c r="E61" s="1"/>
      <c r="F61" s="1"/>
      <c r="G61" s="1"/>
      <c r="H61" s="1"/>
      <c r="I61" s="26"/>
      <c r="J61" s="26"/>
      <c r="K61" s="26"/>
      <c r="L61" s="26"/>
      <c r="M61" s="26"/>
      <c r="N61" s="26"/>
      <c r="O61" s="26"/>
      <c r="P61" s="26"/>
      <c r="Q61" s="26"/>
    </row>
    <row r="62" spans="2:17" ht="29.25" thickBot="1" x14ac:dyDescent="0.5">
      <c r="B62" s="1"/>
      <c r="C62" s="14" t="s">
        <v>81</v>
      </c>
      <c r="D62" s="15">
        <f>(SUM(L5:L21))/290*100</f>
        <v>100</v>
      </c>
      <c r="E62" s="15">
        <f t="shared" ref="E62:F62" si="24">(SUM(M5:M21))/290*100</f>
        <v>93.103448275862064</v>
      </c>
      <c r="F62" s="15">
        <f t="shared" si="24"/>
        <v>89.65517241379311</v>
      </c>
      <c r="G62" s="1"/>
      <c r="H62" s="1"/>
      <c r="I62" s="26"/>
      <c r="J62" s="26"/>
      <c r="K62" s="26"/>
      <c r="L62" s="26"/>
      <c r="M62" s="26"/>
      <c r="N62" s="26"/>
      <c r="O62" s="26"/>
      <c r="P62" s="26"/>
      <c r="Q62" s="26"/>
    </row>
    <row r="63" spans="2:17" ht="28.5" x14ac:dyDescent="0.45">
      <c r="B63" s="1"/>
      <c r="C63" s="1"/>
      <c r="D63" s="1"/>
      <c r="E63" s="1"/>
      <c r="F63" s="1"/>
      <c r="G63" s="1"/>
      <c r="H63" s="1"/>
      <c r="I63" s="26"/>
      <c r="J63" s="26"/>
      <c r="K63" s="26"/>
      <c r="L63" s="26"/>
      <c r="M63" s="26"/>
      <c r="N63" s="26"/>
      <c r="O63" s="26"/>
      <c r="P63" s="26"/>
      <c r="Q63" s="26"/>
    </row>
    <row r="64" spans="2:17" ht="29.25" thickBot="1" x14ac:dyDescent="0.5">
      <c r="B64" s="1"/>
      <c r="C64" s="1"/>
      <c r="D64" s="1"/>
      <c r="E64" s="1"/>
      <c r="F64" s="1"/>
      <c r="G64" s="1"/>
      <c r="H64" s="1"/>
      <c r="I64" s="26"/>
      <c r="J64" s="26"/>
      <c r="K64" s="26"/>
      <c r="L64" s="26"/>
      <c r="M64" s="26"/>
      <c r="N64" s="26"/>
      <c r="O64" s="26"/>
      <c r="P64" s="26"/>
      <c r="Q64" s="26"/>
    </row>
    <row r="65" spans="2:17" ht="28.5" x14ac:dyDescent="0.45">
      <c r="B65" s="1"/>
      <c r="C65" s="4" t="s">
        <v>84</v>
      </c>
      <c r="D65" s="17"/>
      <c r="E65" s="1"/>
      <c r="F65" s="1"/>
      <c r="G65" s="1"/>
      <c r="H65" s="1"/>
      <c r="I65" s="26"/>
      <c r="J65" s="26"/>
      <c r="K65" s="26"/>
      <c r="L65" s="26"/>
      <c r="M65" s="26"/>
      <c r="N65" s="26"/>
      <c r="O65" s="26"/>
      <c r="P65" s="26"/>
      <c r="Q65" s="26"/>
    </row>
    <row r="66" spans="2:17" ht="38.25" x14ac:dyDescent="0.45">
      <c r="B66" s="1"/>
      <c r="C66" s="24" t="s">
        <v>85</v>
      </c>
      <c r="D66" s="20">
        <v>1</v>
      </c>
      <c r="E66" s="1"/>
      <c r="F66" s="1"/>
      <c r="G66" s="1"/>
      <c r="H66" s="1"/>
      <c r="I66" s="26"/>
      <c r="J66" s="26"/>
      <c r="K66" s="26"/>
      <c r="L66" s="26"/>
      <c r="M66" s="26"/>
      <c r="N66" s="26"/>
      <c r="O66" s="26"/>
      <c r="P66" s="26"/>
      <c r="Q66" s="26"/>
    </row>
    <row r="67" spans="2:17" ht="51" x14ac:dyDescent="0.45">
      <c r="B67" s="1"/>
      <c r="C67" s="21" t="s">
        <v>87</v>
      </c>
      <c r="D67" s="20">
        <v>0.5</v>
      </c>
      <c r="E67" s="1"/>
      <c r="F67" s="1"/>
      <c r="G67" s="1"/>
      <c r="H67" s="1"/>
      <c r="I67" s="26"/>
      <c r="J67" s="26"/>
      <c r="K67" s="26"/>
      <c r="L67" s="26"/>
      <c r="M67" s="26"/>
      <c r="N67" s="26"/>
      <c r="O67" s="26"/>
      <c r="P67" s="26"/>
      <c r="Q67" s="26"/>
    </row>
    <row r="68" spans="2:17" ht="51.75" thickBot="1" x14ac:dyDescent="0.5">
      <c r="B68" s="1"/>
      <c r="C68" s="22" t="s">
        <v>86</v>
      </c>
      <c r="D68" s="23">
        <v>0</v>
      </c>
      <c r="E68" s="1"/>
      <c r="F68" s="1"/>
      <c r="G68" s="1"/>
      <c r="H68" s="1"/>
      <c r="I68" s="26"/>
      <c r="J68" s="26"/>
      <c r="K68" s="26"/>
      <c r="L68" s="26"/>
      <c r="M68" s="26"/>
      <c r="N68" s="26"/>
      <c r="O68" s="26"/>
      <c r="P68" s="26"/>
      <c r="Q68" s="26"/>
    </row>
    <row r="69" spans="2:17" ht="28.5" x14ac:dyDescent="0.45">
      <c r="B69" s="1"/>
      <c r="C69" s="1"/>
      <c r="D69" s="1"/>
      <c r="E69" s="1"/>
      <c r="F69" s="1"/>
      <c r="G69" s="1"/>
      <c r="H69" s="1"/>
      <c r="I69" s="26"/>
      <c r="J69" s="26"/>
      <c r="K69" s="26"/>
      <c r="L69" s="26"/>
      <c r="M69" s="26"/>
      <c r="N69" s="26"/>
      <c r="O69" s="26"/>
      <c r="P69" s="26"/>
      <c r="Q69" s="26"/>
    </row>
  </sheetData>
  <sheetProtection sheet="1" objects="1" scenarios="1"/>
  <mergeCells count="1">
    <mergeCell ref="A1:N1"/>
  </mergeCells>
  <conditionalFormatting sqref="D14">
    <cfRule type="colorScale" priority="20">
      <colorScale>
        <cfvo type="num" val="2200"/>
        <cfvo type="num" val="6500"/>
        <color theme="9"/>
        <color theme="8" tint="0.79998168889431442"/>
      </colorScale>
    </cfRule>
  </conditionalFormatting>
  <conditionalFormatting sqref="D43:G43">
    <cfRule type="iconSet" priority="19">
      <iconSet iconSet="3Symbols" showValue="0">
        <cfvo type="percent" val="0"/>
        <cfvo type="num" val="0.5"/>
        <cfvo type="num" val="1"/>
      </iconSet>
    </cfRule>
  </conditionalFormatting>
  <conditionalFormatting sqref="D53:G53">
    <cfRule type="iconSet" priority="17">
      <iconSet iconSet="3Symbols" showValue="0">
        <cfvo type="percent" val="0"/>
        <cfvo type="num" val="0.5"/>
        <cfvo type="num" val="1"/>
      </iconSet>
    </cfRule>
  </conditionalFormatting>
  <conditionalFormatting sqref="D51:G51">
    <cfRule type="iconSet" priority="16">
      <iconSet iconSet="3Symbols" showValue="0">
        <cfvo type="percent" val="0"/>
        <cfvo type="num" val="0.1"/>
        <cfvo type="num" val="1"/>
      </iconSet>
    </cfRule>
  </conditionalFormatting>
  <conditionalFormatting sqref="D66:D68">
    <cfRule type="iconSet" priority="15">
      <iconSet iconSet="3Symbols" showValue="0">
        <cfvo type="percent" val="0"/>
        <cfvo type="num" val="0.1"/>
        <cfvo type="num" val="1"/>
      </iconSet>
    </cfRule>
  </conditionalFormatting>
  <conditionalFormatting sqref="D48:G48">
    <cfRule type="iconSet" priority="14">
      <iconSet iconSet="3Symbols" showValue="0">
        <cfvo type="percent" val="0"/>
        <cfvo type="num" val="0.5"/>
        <cfvo type="num" val="1"/>
      </iconSet>
    </cfRule>
  </conditionalFormatting>
  <conditionalFormatting sqref="D49:G49">
    <cfRule type="iconSet" priority="13">
      <iconSet iconSet="3Symbols" showValue="0">
        <cfvo type="percent" val="0"/>
        <cfvo type="num" val="0.5"/>
        <cfvo type="num" val="1"/>
      </iconSet>
    </cfRule>
  </conditionalFormatting>
  <conditionalFormatting sqref="D50:G50">
    <cfRule type="iconSet" priority="12">
      <iconSet iconSet="3Symbols" showValue="0">
        <cfvo type="percent" val="0"/>
        <cfvo type="num" val="0.1"/>
        <cfvo type="num" val="1"/>
      </iconSet>
    </cfRule>
  </conditionalFormatting>
  <conditionalFormatting sqref="D52:G52">
    <cfRule type="iconSet" priority="10">
      <iconSet iconSet="3Symbols" showValue="0">
        <cfvo type="percent" val="0"/>
        <cfvo type="num" val="0.1"/>
        <cfvo type="num" val="1"/>
      </iconSet>
    </cfRule>
  </conditionalFormatting>
  <conditionalFormatting sqref="D59:G59">
    <cfRule type="iconSet" priority="9">
      <iconSet iconSet="3Symbols" showValue="0">
        <cfvo type="percent" val="0"/>
        <cfvo type="num" val="0.5"/>
        <cfvo type="num" val="1"/>
      </iconSet>
    </cfRule>
  </conditionalFormatting>
  <conditionalFormatting sqref="D54:G54">
    <cfRule type="iconSet" priority="8">
      <iconSet iconSet="3Symbols" showValue="0">
        <cfvo type="percent" val="0"/>
        <cfvo type="num" val="0.5"/>
        <cfvo type="num" val="1"/>
      </iconSet>
    </cfRule>
  </conditionalFormatting>
  <conditionalFormatting sqref="D55:G56">
    <cfRule type="iconSet" priority="7">
      <iconSet iconSet="3Symbols" showValue="0">
        <cfvo type="percent" val="0"/>
        <cfvo type="num" val="0.5"/>
        <cfvo type="num" val="1"/>
      </iconSet>
    </cfRule>
  </conditionalFormatting>
  <conditionalFormatting sqref="D58:G58">
    <cfRule type="iconSet" priority="5">
      <iconSet iconSet="3Symbols" showValue="0">
        <cfvo type="percent" val="0"/>
        <cfvo type="num" val="0.5"/>
        <cfvo type="num" val="1"/>
      </iconSet>
    </cfRule>
  </conditionalFormatting>
  <conditionalFormatting sqref="D57:G57">
    <cfRule type="iconSet" priority="6">
      <iconSet iconSet="3Symbols" showValue="0">
        <cfvo type="percent" val="0"/>
        <cfvo type="num" val="0.5"/>
        <cfvo type="num" val="1"/>
      </iconSet>
    </cfRule>
  </conditionalFormatting>
  <conditionalFormatting sqref="E14">
    <cfRule type="colorScale" priority="2">
      <colorScale>
        <cfvo type="num" val="2200"/>
        <cfvo type="num" val="6500"/>
        <color theme="9"/>
        <color theme="8" tint="0.79998168889431442"/>
      </colorScale>
    </cfRule>
  </conditionalFormatting>
  <conditionalFormatting sqref="F14">
    <cfRule type="colorScale" priority="1">
      <colorScale>
        <cfvo type="num" val="2200"/>
        <cfvo type="num" val="6500"/>
        <color theme="9"/>
        <color theme="8" tint="0.79998168889431442"/>
      </colorScale>
    </cfRule>
  </conditionalFormatting>
  <dataValidations count="4">
    <dataValidation type="list" allowBlank="1" showInputMessage="1" showErrorMessage="1" sqref="D32:F32">
      <formula1>"Áreas peatonales,Carreteras y autopistas,Áreas con tráfico mixto,Otros"</formula1>
    </dataValidation>
    <dataValidation type="list" allowBlank="1" showInputMessage="1" showErrorMessage="1" sqref="D36:F36">
      <formula1>"Instalación ya existente,Instalación nueva,"</formula1>
    </dataValidation>
    <dataValidation type="list" allowBlank="1" showInputMessage="1" showErrorMessage="1" sqref="D21:F21">
      <formula1>"G1,G2,G3,G4,G5,G6"</formula1>
    </dataValidation>
    <dataValidation type="list" allowBlank="1" showInputMessage="1" showErrorMessage="1" sqref="D24:F24">
      <formula1>"Clase 0,Clase I,Clase II,Clase III"</formula1>
    </dataValidation>
  </dataValidations>
  <pageMargins left="0.7" right="0.7" top="0.75" bottom="0.75" header="0.3" footer="0.3"/>
  <pageSetup paperSize="9" orientation="portrait" horizontalDpi="0"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8" id="{11872BC9-F40F-494E-A8F9-1CFB4B113ABC}">
            <x14:iconSet iconSet="3Symbols" showValue="0" custom="1">
              <x14:cfvo type="percent">
                <xm:f>0</xm:f>
              </x14:cfvo>
              <x14:cfvo type="num" gte="0">
                <xm:f>0.1</xm:f>
              </x14:cfvo>
              <x14:cfvo type="num">
                <xm:f>1</xm:f>
              </x14:cfvo>
              <x14:cfIcon iconSet="3Symbols" iconId="0"/>
              <x14:cfIcon iconSet="3Symbols" iconId="1"/>
              <x14:cfIcon iconSet="3Symbols" iconId="2"/>
            </x14:iconSet>
          </x14:cfRule>
          <xm:sqref>D44:G44</xm:sqref>
        </x14:conditionalFormatting>
        <x14:conditionalFormatting xmlns:xm="http://schemas.microsoft.com/office/excel/2006/main">
          <x14:cfRule type="iconSet" priority="11" id="{AA2C8996-2FC7-428C-AF61-32187E1429F0}">
            <x14:iconSet iconSet="3Symbols" showValue="0" custom="1">
              <x14:cfvo type="percent">
                <xm:f>0</xm:f>
              </x14:cfvo>
              <x14:cfvo type="num" gte="0">
                <xm:f>0.1</xm:f>
              </x14:cfvo>
              <x14:cfvo type="num">
                <xm:f>1</xm:f>
              </x14:cfvo>
              <x14:cfIcon iconSet="3Symbols" iconId="0"/>
              <x14:cfIcon iconSet="3Symbols" iconId="1"/>
              <x14:cfIcon iconSet="3Symbols" iconId="2"/>
            </x14:iconSet>
          </x14:cfRule>
          <xm:sqref>D45:G45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desplegables'!$D$4:$D$13</xm:f>
          </x14:formula1>
          <xm:sqref>D14:F14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50"/>
  <sheetViews>
    <sheetView workbookViewId="0">
      <selection activeCell="E25" sqref="E25"/>
    </sheetView>
  </sheetViews>
  <sheetFormatPr baseColWidth="10" defaultColWidth="9.140625" defaultRowHeight="15" x14ac:dyDescent="0.25"/>
  <cols>
    <col min="1" max="1" width="40.140625" bestFit="1" customWidth="1"/>
    <col min="2" max="2" width="27.5703125" bestFit="1" customWidth="1"/>
    <col min="3" max="3" width="27.5703125" customWidth="1"/>
    <col min="4" max="4" width="25.7109375" bestFit="1" customWidth="1"/>
    <col min="5" max="5" width="27.42578125" bestFit="1" customWidth="1"/>
    <col min="6" max="6" width="27.5703125" bestFit="1" customWidth="1"/>
    <col min="7" max="7" width="22.42578125" bestFit="1" customWidth="1"/>
  </cols>
  <sheetData>
    <row r="3" spans="1:12" x14ac:dyDescent="0.25">
      <c r="A3" s="8" t="s">
        <v>0</v>
      </c>
      <c r="B3" s="8" t="s">
        <v>57</v>
      </c>
      <c r="C3" s="8" t="s">
        <v>58</v>
      </c>
      <c r="D3" s="8" t="s">
        <v>56</v>
      </c>
      <c r="E3" s="8" t="s">
        <v>48</v>
      </c>
      <c r="F3" s="8" t="s">
        <v>53</v>
      </c>
      <c r="G3" s="8" t="s">
        <v>63</v>
      </c>
      <c r="H3" s="8" t="s">
        <v>59</v>
      </c>
      <c r="I3" s="8" t="s">
        <v>70</v>
      </c>
      <c r="J3" s="8" t="s">
        <v>71</v>
      </c>
      <c r="K3" s="8" t="s">
        <v>76</v>
      </c>
      <c r="L3" s="8" t="s">
        <v>88</v>
      </c>
    </row>
    <row r="4" spans="1:12" x14ac:dyDescent="0.25">
      <c r="A4" t="s">
        <v>1</v>
      </c>
      <c r="B4" t="s">
        <v>30</v>
      </c>
      <c r="C4">
        <v>5.8</v>
      </c>
      <c r="D4">
        <v>2200</v>
      </c>
      <c r="E4" t="s">
        <v>49</v>
      </c>
    </row>
    <row r="5" spans="1:12" x14ac:dyDescent="0.25">
      <c r="A5" t="s">
        <v>3</v>
      </c>
      <c r="B5" t="s">
        <v>2</v>
      </c>
      <c r="C5">
        <v>5.8</v>
      </c>
      <c r="D5">
        <v>2500</v>
      </c>
      <c r="E5" t="s">
        <v>50</v>
      </c>
      <c r="F5">
        <v>0.4</v>
      </c>
      <c r="G5" t="s">
        <v>67</v>
      </c>
      <c r="H5" t="s">
        <v>60</v>
      </c>
      <c r="I5">
        <v>0</v>
      </c>
      <c r="J5" t="s">
        <v>72</v>
      </c>
      <c r="K5" t="s">
        <v>77</v>
      </c>
      <c r="L5" t="s">
        <v>89</v>
      </c>
    </row>
    <row r="6" spans="1:12" x14ac:dyDescent="0.25">
      <c r="A6" t="s">
        <v>4</v>
      </c>
      <c r="B6" t="s">
        <v>29</v>
      </c>
      <c r="C6">
        <v>5.8</v>
      </c>
      <c r="D6">
        <v>2700</v>
      </c>
      <c r="E6" t="s">
        <v>51</v>
      </c>
      <c r="F6">
        <v>0.5</v>
      </c>
      <c r="G6" t="s">
        <v>68</v>
      </c>
      <c r="H6" t="s">
        <v>61</v>
      </c>
      <c r="I6">
        <v>1E-4</v>
      </c>
      <c r="J6" t="s">
        <v>73</v>
      </c>
      <c r="K6" t="s">
        <v>78</v>
      </c>
      <c r="L6" t="s">
        <v>90</v>
      </c>
    </row>
    <row r="7" spans="1:12" x14ac:dyDescent="0.25">
      <c r="A7" t="s">
        <v>5</v>
      </c>
      <c r="D7">
        <v>3000</v>
      </c>
      <c r="E7" t="s">
        <v>52</v>
      </c>
      <c r="F7">
        <v>0.6</v>
      </c>
      <c r="G7" t="s">
        <v>69</v>
      </c>
      <c r="H7" t="s">
        <v>62</v>
      </c>
      <c r="I7">
        <v>5.0000000000000001E-4</v>
      </c>
      <c r="J7" t="s">
        <v>74</v>
      </c>
    </row>
    <row r="8" spans="1:12" x14ac:dyDescent="0.25">
      <c r="A8" t="s">
        <v>6</v>
      </c>
      <c r="B8" t="s">
        <v>9</v>
      </c>
      <c r="C8">
        <v>5.6</v>
      </c>
      <c r="D8">
        <v>3500</v>
      </c>
      <c r="F8">
        <v>0.7</v>
      </c>
      <c r="I8">
        <v>1E-3</v>
      </c>
      <c r="J8" t="s">
        <v>75</v>
      </c>
    </row>
    <row r="9" spans="1:12" x14ac:dyDescent="0.25">
      <c r="A9" t="s">
        <v>37</v>
      </c>
      <c r="B9" t="s">
        <v>10</v>
      </c>
      <c r="C9">
        <v>10.3</v>
      </c>
      <c r="D9">
        <v>4000</v>
      </c>
      <c r="F9">
        <v>0.8</v>
      </c>
      <c r="I9">
        <v>1.5E-3</v>
      </c>
    </row>
    <row r="10" spans="1:12" x14ac:dyDescent="0.25">
      <c r="A10" t="s">
        <v>7</v>
      </c>
      <c r="B10" t="s">
        <v>11</v>
      </c>
      <c r="C10">
        <v>10.3</v>
      </c>
      <c r="D10">
        <v>4500</v>
      </c>
      <c r="F10">
        <v>0.85</v>
      </c>
      <c r="I10">
        <v>2E-3</v>
      </c>
    </row>
    <row r="11" spans="1:12" x14ac:dyDescent="0.25">
      <c r="A11" t="s">
        <v>8</v>
      </c>
      <c r="D11">
        <v>5000</v>
      </c>
      <c r="F11">
        <v>0.9</v>
      </c>
      <c r="I11">
        <v>2.5000000000000001E-3</v>
      </c>
    </row>
    <row r="12" spans="1:12" x14ac:dyDescent="0.25">
      <c r="A12" t="s">
        <v>36</v>
      </c>
      <c r="B12" t="s">
        <v>55</v>
      </c>
      <c r="C12">
        <v>6.4</v>
      </c>
      <c r="D12">
        <v>5700</v>
      </c>
      <c r="F12">
        <v>0.95</v>
      </c>
      <c r="I12">
        <v>3.0999999999999999E-3</v>
      </c>
    </row>
    <row r="13" spans="1:12" x14ac:dyDescent="0.25">
      <c r="A13" t="s">
        <v>35</v>
      </c>
      <c r="B13" t="s">
        <v>12</v>
      </c>
      <c r="C13">
        <v>5.5</v>
      </c>
      <c r="D13">
        <v>6500</v>
      </c>
      <c r="F13">
        <v>0.98</v>
      </c>
    </row>
    <row r="15" spans="1:12" x14ac:dyDescent="0.25">
      <c r="B15" t="s">
        <v>13</v>
      </c>
      <c r="C15">
        <v>10.3</v>
      </c>
    </row>
    <row r="16" spans="1:12" x14ac:dyDescent="0.25">
      <c r="B16" t="s">
        <v>14</v>
      </c>
      <c r="C16">
        <v>8.1</v>
      </c>
    </row>
    <row r="17" spans="2:10" x14ac:dyDescent="0.25">
      <c r="B17" t="s">
        <v>15</v>
      </c>
      <c r="C17">
        <v>10.3</v>
      </c>
    </row>
    <row r="18" spans="2:10" x14ac:dyDescent="0.25">
      <c r="B18" t="s">
        <v>38</v>
      </c>
      <c r="C18">
        <v>5.9</v>
      </c>
    </row>
    <row r="20" spans="2:10" x14ac:dyDescent="0.25">
      <c r="B20" t="s">
        <v>6</v>
      </c>
      <c r="C20">
        <v>4.9000000000000004</v>
      </c>
    </row>
    <row r="21" spans="2:10" x14ac:dyDescent="0.25">
      <c r="B21" t="s">
        <v>16</v>
      </c>
      <c r="C21">
        <v>2.9</v>
      </c>
    </row>
    <row r="22" spans="2:10" x14ac:dyDescent="0.25">
      <c r="B22" t="s">
        <v>18</v>
      </c>
      <c r="C22">
        <v>15.5</v>
      </c>
    </row>
    <row r="23" spans="2:10" x14ac:dyDescent="0.25">
      <c r="B23" t="s">
        <v>17</v>
      </c>
      <c r="C23">
        <v>12.1</v>
      </c>
    </row>
    <row r="24" spans="2:10" x14ac:dyDescent="0.25">
      <c r="I24" t="e">
        <f>VLOOKUP(I23,B4:C50,2)</f>
        <v>#N/A</v>
      </c>
      <c r="J24" t="e">
        <f>VLOOKUP(#REF!,B4:C50,2)</f>
        <v>#REF!</v>
      </c>
    </row>
    <row r="25" spans="2:10" x14ac:dyDescent="0.25">
      <c r="B25" t="s">
        <v>39</v>
      </c>
      <c r="C25">
        <v>12.3</v>
      </c>
    </row>
    <row r="26" spans="2:10" x14ac:dyDescent="0.25">
      <c r="B26" t="s">
        <v>19</v>
      </c>
      <c r="C26">
        <v>12.3</v>
      </c>
    </row>
    <row r="27" spans="2:10" x14ac:dyDescent="0.25">
      <c r="B27" t="s">
        <v>20</v>
      </c>
      <c r="C27">
        <v>9.9</v>
      </c>
    </row>
    <row r="29" spans="2:10" x14ac:dyDescent="0.25">
      <c r="B29" t="s">
        <v>21</v>
      </c>
      <c r="C29">
        <v>9.1</v>
      </c>
    </row>
    <row r="30" spans="2:10" x14ac:dyDescent="0.25">
      <c r="B30" t="s">
        <v>22</v>
      </c>
      <c r="C30">
        <v>6.9</v>
      </c>
    </row>
    <row r="31" spans="2:10" x14ac:dyDescent="0.25">
      <c r="B31" t="s">
        <v>23</v>
      </c>
      <c r="C31">
        <v>4.2</v>
      </c>
    </row>
    <row r="32" spans="2:10" x14ac:dyDescent="0.25">
      <c r="B32" t="s">
        <v>24</v>
      </c>
      <c r="C32">
        <v>8.1</v>
      </c>
    </row>
    <row r="33" spans="2:3" x14ac:dyDescent="0.25">
      <c r="B33" t="s">
        <v>25</v>
      </c>
      <c r="C33">
        <v>9.1</v>
      </c>
    </row>
    <row r="35" spans="2:3" x14ac:dyDescent="0.25">
      <c r="B35" t="s">
        <v>26</v>
      </c>
      <c r="C35">
        <v>9.3000000000000007</v>
      </c>
    </row>
    <row r="36" spans="2:3" x14ac:dyDescent="0.25">
      <c r="B36" t="s">
        <v>27</v>
      </c>
      <c r="C36">
        <v>5.3</v>
      </c>
    </row>
    <row r="37" spans="2:3" x14ac:dyDescent="0.25">
      <c r="B37" t="s">
        <v>28</v>
      </c>
      <c r="C37">
        <v>6</v>
      </c>
    </row>
    <row r="39" spans="2:3" x14ac:dyDescent="0.25">
      <c r="B39" t="s">
        <v>40</v>
      </c>
      <c r="C39">
        <v>2.9</v>
      </c>
    </row>
    <row r="40" spans="2:3" x14ac:dyDescent="0.25">
      <c r="B40" t="s">
        <v>41</v>
      </c>
      <c r="C40">
        <v>5.9</v>
      </c>
    </row>
    <row r="41" spans="2:3" x14ac:dyDescent="0.25">
      <c r="B41" t="s">
        <v>31</v>
      </c>
      <c r="C41">
        <v>5.9</v>
      </c>
    </row>
    <row r="42" spans="2:3" x14ac:dyDescent="0.25">
      <c r="B42" t="s">
        <v>32</v>
      </c>
      <c r="C42">
        <v>2.5</v>
      </c>
    </row>
    <row r="43" spans="2:3" x14ac:dyDescent="0.25">
      <c r="B43" t="s">
        <v>42</v>
      </c>
      <c r="C43">
        <v>4.2</v>
      </c>
    </row>
    <row r="44" spans="2:3" x14ac:dyDescent="0.25">
      <c r="B44" t="s">
        <v>43</v>
      </c>
      <c r="C44">
        <v>5</v>
      </c>
    </row>
    <row r="45" spans="2:3" x14ac:dyDescent="0.25">
      <c r="B45" t="s">
        <v>44</v>
      </c>
      <c r="C45">
        <v>8.1999999999999993</v>
      </c>
    </row>
    <row r="46" spans="2:3" x14ac:dyDescent="0.25">
      <c r="B46" t="s">
        <v>45</v>
      </c>
      <c r="C46">
        <v>4.7</v>
      </c>
    </row>
    <row r="47" spans="2:3" x14ac:dyDescent="0.25">
      <c r="B47" t="s">
        <v>46</v>
      </c>
      <c r="C47">
        <v>1.2</v>
      </c>
    </row>
    <row r="48" spans="2:3" x14ac:dyDescent="0.25">
      <c r="B48" t="s">
        <v>47</v>
      </c>
      <c r="C48">
        <v>7</v>
      </c>
    </row>
    <row r="49" spans="2:3" x14ac:dyDescent="0.25">
      <c r="B49" t="s">
        <v>33</v>
      </c>
      <c r="C49">
        <v>2.2999999999999998</v>
      </c>
    </row>
    <row r="50" spans="2:3" x14ac:dyDescent="0.25">
      <c r="B50" t="s">
        <v>34</v>
      </c>
      <c r="C50">
        <v>2.8</v>
      </c>
    </row>
  </sheetData>
  <conditionalFormatting sqref="D4:D13">
    <cfRule type="colorScale" priority="1">
      <colorScale>
        <cfvo type="min"/>
        <cfvo type="max"/>
        <color theme="9"/>
        <color theme="8" tint="0.79998168889431442"/>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F28"/>
  <sheetViews>
    <sheetView zoomScaleNormal="100" workbookViewId="0">
      <selection activeCell="D30" sqref="D30"/>
    </sheetView>
  </sheetViews>
  <sheetFormatPr baseColWidth="10" defaultRowHeight="15" x14ac:dyDescent="0.25"/>
  <cols>
    <col min="1" max="1" width="5.7109375" style="43" customWidth="1"/>
    <col min="2" max="2" width="6" style="43" customWidth="1"/>
    <col min="3" max="3" width="52.5703125" style="43" customWidth="1"/>
    <col min="4" max="4" width="17.28515625" style="43" customWidth="1"/>
    <col min="5" max="5" width="12.28515625" style="43" customWidth="1"/>
    <col min="6" max="6" width="23.140625" style="43" customWidth="1"/>
    <col min="7" max="16384" width="11.42578125" style="43"/>
  </cols>
  <sheetData>
    <row r="1" spans="2:6" ht="20.100000000000001" customHeight="1" x14ac:dyDescent="0.25"/>
    <row r="3" spans="2:6" x14ac:dyDescent="0.25">
      <c r="B3" s="44"/>
      <c r="C3" s="44"/>
      <c r="D3" s="44"/>
      <c r="E3" s="44"/>
      <c r="F3" s="44"/>
    </row>
    <row r="4" spans="2:6" ht="26.25" x14ac:dyDescent="0.25">
      <c r="B4" s="44"/>
      <c r="C4" s="29" t="s">
        <v>125</v>
      </c>
      <c r="D4" s="44"/>
      <c r="E4" s="44"/>
      <c r="F4" s="44"/>
    </row>
    <row r="5" spans="2:6" ht="26.25" x14ac:dyDescent="0.4">
      <c r="B5" s="45"/>
      <c r="C5" s="46"/>
      <c r="D5" s="45"/>
      <c r="E5" s="45"/>
      <c r="F5" s="47"/>
    </row>
    <row r="6" spans="2:6" x14ac:dyDescent="0.25">
      <c r="B6" s="45"/>
      <c r="C6" s="45"/>
      <c r="D6" s="45"/>
      <c r="E6" s="45"/>
      <c r="F6" s="47"/>
    </row>
    <row r="7" spans="2:6" ht="18.75" x14ac:dyDescent="0.3">
      <c r="B7" s="45"/>
      <c r="C7" s="48" t="s">
        <v>113</v>
      </c>
      <c r="D7" s="45"/>
      <c r="E7" s="45"/>
      <c r="F7" s="47"/>
    </row>
    <row r="8" spans="2:6" ht="15.75" thickBot="1" x14ac:dyDescent="0.3">
      <c r="B8" s="45"/>
      <c r="C8" s="45"/>
      <c r="D8" s="45"/>
      <c r="E8" s="45"/>
      <c r="F8" s="47"/>
    </row>
    <row r="9" spans="2:6" ht="18.75" x14ac:dyDescent="0.25">
      <c r="B9" s="45"/>
      <c r="C9" s="49" t="s">
        <v>115</v>
      </c>
      <c r="D9" s="50" t="s">
        <v>95</v>
      </c>
      <c r="E9" s="162">
        <f>IF('CC Exterior'!D38="","",'CC Exterior'!D38)</f>
        <v>0.12</v>
      </c>
      <c r="F9" s="47"/>
    </row>
    <row r="10" spans="2:6" ht="18.75" x14ac:dyDescent="0.25">
      <c r="B10" s="45"/>
      <c r="C10" s="51" t="s">
        <v>116</v>
      </c>
      <c r="D10" s="52" t="s">
        <v>96</v>
      </c>
      <c r="E10" s="163">
        <v>20</v>
      </c>
      <c r="F10" s="47"/>
    </row>
    <row r="11" spans="2:6" ht="18.75" x14ac:dyDescent="0.25">
      <c r="B11" s="45"/>
      <c r="C11" s="51" t="s">
        <v>117</v>
      </c>
      <c r="D11" s="52" t="s">
        <v>96</v>
      </c>
      <c r="E11" s="163">
        <v>20</v>
      </c>
      <c r="F11" s="47"/>
    </row>
    <row r="12" spans="2:6" ht="18.75" x14ac:dyDescent="0.25">
      <c r="B12" s="45"/>
      <c r="C12" s="51" t="s">
        <v>118</v>
      </c>
      <c r="D12" s="52" t="s">
        <v>96</v>
      </c>
      <c r="E12" s="163">
        <v>10</v>
      </c>
      <c r="F12" s="47"/>
    </row>
    <row r="13" spans="2:6" ht="19.5" thickBot="1" x14ac:dyDescent="0.3">
      <c r="B13" s="45"/>
      <c r="C13" s="53" t="s">
        <v>264</v>
      </c>
      <c r="D13" s="54" t="s">
        <v>123</v>
      </c>
      <c r="E13" s="164">
        <v>30</v>
      </c>
      <c r="F13" s="47"/>
    </row>
    <row r="14" spans="2:6" x14ac:dyDescent="0.25">
      <c r="B14" s="45"/>
      <c r="C14" s="55"/>
      <c r="D14" s="55"/>
      <c r="E14" s="56"/>
      <c r="F14" s="47"/>
    </row>
    <row r="15" spans="2:6" x14ac:dyDescent="0.25">
      <c r="B15" s="45"/>
      <c r="C15" s="55"/>
      <c r="D15" s="55"/>
      <c r="E15" s="56"/>
      <c r="F15" s="47"/>
    </row>
    <row r="16" spans="2:6" ht="18.75" x14ac:dyDescent="0.25">
      <c r="B16" s="45"/>
      <c r="C16" s="57" t="s">
        <v>114</v>
      </c>
      <c r="D16" s="55"/>
      <c r="E16" s="56"/>
      <c r="F16" s="47"/>
    </row>
    <row r="17" spans="2:6" ht="15.75" thickBot="1" x14ac:dyDescent="0.3">
      <c r="B17" s="45"/>
      <c r="C17" s="58"/>
      <c r="D17" s="55"/>
      <c r="E17" s="56"/>
      <c r="F17" s="47"/>
    </row>
    <row r="18" spans="2:6" ht="18.75" x14ac:dyDescent="0.25">
      <c r="B18" s="45"/>
      <c r="C18" s="49" t="s">
        <v>122</v>
      </c>
      <c r="D18" s="50" t="s">
        <v>124</v>
      </c>
      <c r="E18" s="165">
        <v>-1</v>
      </c>
      <c r="F18" s="47"/>
    </row>
    <row r="19" spans="2:6" ht="18.75" x14ac:dyDescent="0.25">
      <c r="B19" s="45"/>
      <c r="C19" s="51" t="s">
        <v>119</v>
      </c>
      <c r="D19" s="59" t="s">
        <v>124</v>
      </c>
      <c r="E19" s="166">
        <v>1.5</v>
      </c>
      <c r="F19" s="47"/>
    </row>
    <row r="20" spans="2:6" ht="18.75" x14ac:dyDescent="0.25">
      <c r="B20" s="45"/>
      <c r="C20" s="51" t="s">
        <v>120</v>
      </c>
      <c r="D20" s="59" t="s">
        <v>124</v>
      </c>
      <c r="E20" s="166">
        <v>1</v>
      </c>
      <c r="F20" s="47"/>
    </row>
    <row r="21" spans="2:6" ht="19.5" thickBot="1" x14ac:dyDescent="0.3">
      <c r="B21" s="45"/>
      <c r="C21" s="53" t="s">
        <v>121</v>
      </c>
      <c r="D21" s="54" t="s">
        <v>124</v>
      </c>
      <c r="E21" s="167">
        <v>1</v>
      </c>
      <c r="F21" s="47"/>
    </row>
    <row r="22" spans="2:6" x14ac:dyDescent="0.25">
      <c r="B22" s="45"/>
      <c r="C22" s="45"/>
      <c r="D22" s="45"/>
      <c r="E22" s="45"/>
      <c r="F22" s="47"/>
    </row>
    <row r="23" spans="2:6" x14ac:dyDescent="0.25">
      <c r="B23" s="45"/>
      <c r="C23" s="45"/>
      <c r="D23" s="45"/>
      <c r="E23" s="45"/>
      <c r="F23" s="47"/>
    </row>
    <row r="24" spans="2:6" x14ac:dyDescent="0.25">
      <c r="B24" s="47"/>
      <c r="C24" s="47"/>
      <c r="D24" s="47"/>
      <c r="E24" s="47"/>
      <c r="F24" s="47"/>
    </row>
    <row r="25" spans="2:6" x14ac:dyDescent="0.25">
      <c r="B25" s="37"/>
      <c r="C25" s="37"/>
      <c r="D25" s="37"/>
      <c r="E25" s="37"/>
      <c r="F25" s="37"/>
    </row>
    <row r="26" spans="2:6" x14ac:dyDescent="0.25">
      <c r="B26" s="37"/>
      <c r="C26" s="37"/>
      <c r="D26" s="37"/>
      <c r="E26" s="37"/>
      <c r="F26" s="37"/>
    </row>
    <row r="27" spans="2:6" x14ac:dyDescent="0.25">
      <c r="B27" s="37"/>
      <c r="C27" s="37"/>
      <c r="D27" s="37"/>
      <c r="E27" s="37"/>
      <c r="F27" s="37"/>
    </row>
    <row r="28" spans="2:6" x14ac:dyDescent="0.25">
      <c r="B28" s="37"/>
      <c r="C28" s="37"/>
      <c r="D28" s="37"/>
      <c r="E28" s="37"/>
      <c r="F28" s="37"/>
    </row>
  </sheetData>
  <sheetProtection sheet="1" objects="1" scenarios="1"/>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R75"/>
  <sheetViews>
    <sheetView workbookViewId="0">
      <selection activeCell="S13" sqref="S13"/>
    </sheetView>
  </sheetViews>
  <sheetFormatPr baseColWidth="10" defaultRowHeight="15" x14ac:dyDescent="0.25"/>
  <cols>
    <col min="1" max="1" width="5.7109375" style="43" customWidth="1"/>
    <col min="2" max="2" width="5.7109375" style="61" customWidth="1"/>
    <col min="3" max="3" width="17.5703125" customWidth="1"/>
    <col min="4" max="4" width="21" customWidth="1"/>
    <col min="5" max="5" width="17.7109375" customWidth="1"/>
    <col min="6" max="24" width="10.7109375" customWidth="1"/>
    <col min="36" max="44" width="11.42578125" style="43"/>
  </cols>
  <sheetData>
    <row r="1" spans="1:44" s="43" customFormat="1" ht="20.100000000000001" customHeight="1" x14ac:dyDescent="0.25"/>
    <row r="2" spans="1:44" s="61" customFormat="1" ht="20.100000000000001" customHeight="1" x14ac:dyDescent="0.25">
      <c r="A2" s="43"/>
      <c r="B2" s="60"/>
      <c r="C2" s="60"/>
      <c r="D2" s="60"/>
      <c r="E2" s="60"/>
      <c r="F2" s="60"/>
      <c r="G2" s="60"/>
      <c r="H2" s="60"/>
      <c r="I2" s="60"/>
      <c r="J2" s="60"/>
      <c r="K2" s="60"/>
      <c r="L2" s="60"/>
      <c r="M2" s="60"/>
      <c r="N2" s="60"/>
      <c r="O2" s="60"/>
      <c r="P2" s="60"/>
      <c r="Q2" s="60"/>
      <c r="R2" s="60"/>
      <c r="S2" s="60"/>
      <c r="T2" s="60"/>
      <c r="U2" s="60"/>
      <c r="V2" s="60"/>
      <c r="W2" s="60"/>
      <c r="X2" s="60"/>
      <c r="Y2" s="60"/>
      <c r="Z2" s="44"/>
      <c r="AA2" s="44"/>
      <c r="AB2" s="44"/>
      <c r="AC2" s="44"/>
      <c r="AD2" s="44"/>
      <c r="AE2" s="44"/>
      <c r="AF2" s="44"/>
      <c r="AG2" s="44"/>
      <c r="AH2" s="44"/>
      <c r="AI2" s="44"/>
      <c r="AJ2" s="43"/>
      <c r="AK2" s="43"/>
      <c r="AL2" s="43"/>
      <c r="AM2" s="43"/>
      <c r="AN2" s="43"/>
      <c r="AO2" s="43"/>
      <c r="AP2" s="43"/>
      <c r="AQ2" s="43"/>
      <c r="AR2" s="43"/>
    </row>
    <row r="3" spans="1:44" ht="20.100000000000001" customHeight="1" x14ac:dyDescent="0.4">
      <c r="B3" s="60"/>
      <c r="C3" s="19" t="s">
        <v>128</v>
      </c>
      <c r="D3" s="60"/>
      <c r="E3" s="60"/>
      <c r="F3" s="60"/>
      <c r="G3" s="60"/>
      <c r="H3" s="60"/>
      <c r="I3" s="60"/>
      <c r="J3" s="60"/>
      <c r="K3" s="60"/>
      <c r="L3" s="60"/>
      <c r="M3" s="60"/>
      <c r="N3" s="60"/>
      <c r="O3" s="60"/>
      <c r="P3" s="60"/>
      <c r="Q3" s="60"/>
      <c r="R3" s="60"/>
      <c r="S3" s="60"/>
      <c r="T3" s="60"/>
      <c r="U3" s="60"/>
      <c r="V3" s="60"/>
      <c r="W3" s="60"/>
      <c r="X3" s="60"/>
      <c r="Y3" s="60"/>
      <c r="Z3" s="44"/>
      <c r="AA3" s="44"/>
      <c r="AB3" s="44"/>
      <c r="AC3" s="44"/>
      <c r="AD3" s="44"/>
      <c r="AE3" s="44"/>
      <c r="AF3" s="44"/>
      <c r="AG3" s="44"/>
      <c r="AH3" s="44"/>
      <c r="AI3" s="44"/>
    </row>
    <row r="4" spans="1:44" ht="20.100000000000001" customHeight="1" x14ac:dyDescent="0.25">
      <c r="B4" s="62"/>
      <c r="C4" s="62"/>
      <c r="D4" s="62"/>
      <c r="E4" s="62"/>
      <c r="F4" s="62"/>
      <c r="G4" s="62"/>
      <c r="H4" s="62"/>
      <c r="I4" s="62"/>
      <c r="J4" s="62"/>
      <c r="K4" s="62"/>
      <c r="L4" s="62"/>
      <c r="M4" s="62"/>
      <c r="N4" s="62"/>
      <c r="O4" s="62"/>
      <c r="P4" s="62"/>
      <c r="Q4" s="62"/>
      <c r="R4" s="62"/>
      <c r="S4" s="62"/>
      <c r="T4" s="62"/>
      <c r="U4" s="62"/>
      <c r="V4" s="62"/>
      <c r="W4" s="62"/>
      <c r="X4" s="62"/>
      <c r="Y4" s="62"/>
      <c r="Z4" s="37"/>
      <c r="AA4" s="37"/>
      <c r="AB4" s="37"/>
      <c r="AC4" s="37"/>
      <c r="AD4" s="37"/>
      <c r="AE4" s="37"/>
      <c r="AF4" s="37"/>
      <c r="AG4" s="37"/>
      <c r="AH4" s="37"/>
      <c r="AI4" s="37"/>
    </row>
    <row r="5" spans="1:44" ht="20.100000000000001" customHeight="1" x14ac:dyDescent="0.25">
      <c r="B5" s="62"/>
      <c r="C5" s="63" t="s">
        <v>137</v>
      </c>
      <c r="D5" s="64"/>
      <c r="E5" s="65">
        <f>SUM(E37:AH37)</f>
        <v>500</v>
      </c>
      <c r="F5" s="62"/>
      <c r="G5" s="62"/>
      <c r="H5" s="62"/>
      <c r="I5" s="62"/>
      <c r="J5" s="183" t="s">
        <v>155</v>
      </c>
      <c r="K5" s="183"/>
      <c r="L5" s="62"/>
      <c r="M5" s="62"/>
      <c r="N5" s="62"/>
      <c r="O5" s="62"/>
      <c r="P5" s="62"/>
      <c r="Q5" s="62"/>
      <c r="R5" s="62"/>
      <c r="S5" s="62"/>
      <c r="T5" s="62"/>
      <c r="U5" s="62"/>
      <c r="V5" s="62"/>
      <c r="W5" s="62"/>
      <c r="X5" s="62"/>
      <c r="Y5" s="62"/>
      <c r="Z5" s="37"/>
      <c r="AA5" s="37"/>
      <c r="AB5" s="37"/>
      <c r="AC5" s="37"/>
      <c r="AD5" s="37"/>
      <c r="AE5" s="37"/>
      <c r="AF5" s="37"/>
      <c r="AG5" s="37"/>
      <c r="AH5" s="37"/>
      <c r="AI5" s="37"/>
    </row>
    <row r="6" spans="1:44" ht="20.100000000000001" customHeight="1" x14ac:dyDescent="0.25">
      <c r="B6" s="62"/>
      <c r="C6" s="67"/>
      <c r="D6" s="68"/>
      <c r="E6" s="68"/>
      <c r="F6" s="62"/>
      <c r="G6" s="62"/>
      <c r="H6" s="62"/>
      <c r="I6" s="62"/>
      <c r="J6" s="62"/>
      <c r="K6" s="62"/>
      <c r="L6" s="62"/>
      <c r="M6" s="62"/>
      <c r="N6" s="62"/>
      <c r="O6" s="62"/>
      <c r="P6" s="62"/>
      <c r="Q6" s="62"/>
      <c r="R6" s="62"/>
      <c r="S6" s="62"/>
      <c r="T6" s="62"/>
      <c r="U6" s="62"/>
      <c r="V6" s="62"/>
      <c r="W6" s="62"/>
      <c r="X6" s="62"/>
      <c r="Y6" s="62"/>
      <c r="Z6" s="37"/>
      <c r="AA6" s="37"/>
      <c r="AB6" s="37"/>
      <c r="AC6" s="37"/>
      <c r="AD6" s="37"/>
      <c r="AE6" s="37"/>
      <c r="AF6" s="37"/>
      <c r="AG6" s="37"/>
      <c r="AH6" s="37"/>
      <c r="AI6" s="37"/>
    </row>
    <row r="7" spans="1:44" ht="20.100000000000001" customHeight="1" x14ac:dyDescent="0.25">
      <c r="B7" s="62"/>
      <c r="C7" s="67"/>
      <c r="D7" s="68"/>
      <c r="E7" s="68"/>
      <c r="F7" s="62"/>
      <c r="G7" s="62"/>
      <c r="H7" s="62"/>
      <c r="I7" s="62"/>
      <c r="J7" s="62"/>
      <c r="K7" s="62"/>
      <c r="L7" s="62"/>
      <c r="M7" s="62"/>
      <c r="N7" s="62"/>
      <c r="O7" s="184" t="s">
        <v>199</v>
      </c>
      <c r="P7" s="185"/>
      <c r="Q7" s="185"/>
      <c r="R7" s="185"/>
      <c r="S7" s="185"/>
      <c r="T7" s="62"/>
      <c r="U7" s="62"/>
      <c r="V7" s="62"/>
      <c r="W7" s="62"/>
      <c r="X7" s="62"/>
      <c r="Y7" s="62"/>
      <c r="Z7" s="37"/>
      <c r="AA7" s="37"/>
      <c r="AB7" s="37"/>
      <c r="AC7" s="37"/>
      <c r="AD7" s="37"/>
      <c r="AE7" s="37"/>
      <c r="AF7" s="37"/>
      <c r="AG7" s="37"/>
      <c r="AH7" s="37"/>
      <c r="AI7" s="37"/>
    </row>
    <row r="8" spans="1:44" ht="20.100000000000001" customHeight="1" x14ac:dyDescent="0.25">
      <c r="B8" s="62"/>
      <c r="C8" s="186" t="s">
        <v>263</v>
      </c>
      <c r="D8" s="187"/>
      <c r="E8" s="188"/>
      <c r="F8" s="69">
        <v>1</v>
      </c>
      <c r="G8" s="69">
        <v>2</v>
      </c>
      <c r="H8" s="69">
        <v>3</v>
      </c>
      <c r="I8" s="70"/>
      <c r="J8" s="62"/>
      <c r="K8" s="62"/>
      <c r="L8" s="62"/>
      <c r="M8" s="62"/>
      <c r="N8" s="62"/>
      <c r="O8" s="185"/>
      <c r="P8" s="185"/>
      <c r="Q8" s="185"/>
      <c r="R8" s="185"/>
      <c r="S8" s="185"/>
      <c r="T8" s="62"/>
      <c r="U8" s="62"/>
      <c r="V8" s="62"/>
      <c r="W8" s="62"/>
      <c r="X8" s="62"/>
      <c r="Y8" s="62"/>
      <c r="Z8" s="37"/>
      <c r="AA8" s="37"/>
      <c r="AB8" s="37"/>
      <c r="AC8" s="37"/>
      <c r="AD8" s="37"/>
      <c r="AE8" s="37"/>
      <c r="AF8" s="37"/>
      <c r="AG8" s="37"/>
      <c r="AH8" s="37"/>
      <c r="AI8" s="37"/>
    </row>
    <row r="9" spans="1:44" ht="20.100000000000001" customHeight="1" x14ac:dyDescent="0.25">
      <c r="B9" s="62"/>
      <c r="C9" s="67"/>
      <c r="D9" s="68"/>
      <c r="E9" s="67"/>
      <c r="F9" s="67"/>
      <c r="G9" s="67"/>
      <c r="H9" s="67"/>
      <c r="I9" s="62"/>
      <c r="J9" s="62"/>
      <c r="K9" s="62"/>
      <c r="L9" s="62"/>
      <c r="M9" s="62"/>
      <c r="N9" s="62"/>
      <c r="O9" s="185"/>
      <c r="P9" s="185"/>
      <c r="Q9" s="185"/>
      <c r="R9" s="185"/>
      <c r="S9" s="185"/>
      <c r="T9" s="62"/>
      <c r="U9" s="62"/>
      <c r="V9" s="62"/>
      <c r="W9" s="62"/>
      <c r="X9" s="62"/>
      <c r="Y9" s="62"/>
      <c r="Z9" s="37"/>
      <c r="AA9" s="37"/>
      <c r="AB9" s="37"/>
      <c r="AC9" s="37"/>
      <c r="AD9" s="37"/>
      <c r="AE9" s="37"/>
      <c r="AF9" s="37"/>
      <c r="AG9" s="37"/>
      <c r="AH9" s="37"/>
      <c r="AI9" s="37"/>
    </row>
    <row r="10" spans="1:44" ht="20.100000000000001" customHeight="1" x14ac:dyDescent="0.25">
      <c r="B10" s="62"/>
      <c r="C10" s="189" t="s">
        <v>138</v>
      </c>
      <c r="D10" s="189"/>
      <c r="E10" s="189"/>
      <c r="F10" s="168" t="s">
        <v>98</v>
      </c>
      <c r="G10" s="168" t="s">
        <v>99</v>
      </c>
      <c r="H10" s="168" t="s">
        <v>100</v>
      </c>
      <c r="I10" s="62"/>
      <c r="J10" s="62"/>
      <c r="K10" s="62"/>
      <c r="L10" s="62"/>
      <c r="M10" s="62"/>
      <c r="N10" s="62"/>
      <c r="O10" s="185"/>
      <c r="P10" s="185"/>
      <c r="Q10" s="185"/>
      <c r="R10" s="185"/>
      <c r="S10" s="185"/>
      <c r="T10" s="62"/>
      <c r="U10" s="62"/>
      <c r="V10" s="62"/>
      <c r="W10" s="62"/>
      <c r="X10" s="62"/>
      <c r="Y10" s="62"/>
      <c r="Z10" s="37"/>
      <c r="AA10" s="37"/>
      <c r="AB10" s="37"/>
      <c r="AC10" s="37"/>
      <c r="AD10" s="37"/>
      <c r="AE10" s="37"/>
      <c r="AF10" s="37"/>
      <c r="AG10" s="37"/>
      <c r="AH10" s="37"/>
      <c r="AI10" s="37"/>
    </row>
    <row r="11" spans="1:44" ht="20.100000000000001" customHeight="1" x14ac:dyDescent="0.25">
      <c r="B11" s="62"/>
      <c r="C11" s="67"/>
      <c r="D11" s="68"/>
      <c r="E11" s="68"/>
      <c r="F11" s="68"/>
      <c r="G11" s="68"/>
      <c r="H11" s="68"/>
      <c r="I11" s="62"/>
      <c r="J11" s="62"/>
      <c r="K11" s="62"/>
      <c r="L11" s="62"/>
      <c r="M11" s="62"/>
      <c r="N11" s="62"/>
      <c r="O11" s="185"/>
      <c r="P11" s="185"/>
      <c r="Q11" s="185"/>
      <c r="R11" s="185"/>
      <c r="S11" s="185"/>
      <c r="T11" s="62"/>
      <c r="U11" s="62"/>
      <c r="V11" s="62"/>
      <c r="W11" s="62"/>
      <c r="X11" s="62"/>
      <c r="Y11" s="62"/>
      <c r="Z11" s="37"/>
      <c r="AA11" s="37"/>
      <c r="AB11" s="37"/>
      <c r="AC11" s="37"/>
      <c r="AD11" s="37"/>
      <c r="AE11" s="37"/>
      <c r="AF11" s="37"/>
      <c r="AG11" s="37"/>
      <c r="AH11" s="37"/>
      <c r="AI11" s="37"/>
    </row>
    <row r="12" spans="1:44" ht="20.100000000000001" customHeight="1" x14ac:dyDescent="0.25">
      <c r="B12" s="62"/>
      <c r="C12" s="181" t="s">
        <v>91</v>
      </c>
      <c r="D12" s="182"/>
      <c r="E12" s="72" t="s">
        <v>101</v>
      </c>
      <c r="F12" s="169">
        <f>IF('CC Exterior'!D12="","",'CC Exterior'!D12)</f>
        <v>8</v>
      </c>
      <c r="G12" s="169">
        <f>IF('CC Exterior'!E12="","",'CC Exterior'!E12)</f>
        <v>8.5</v>
      </c>
      <c r="H12" s="169">
        <f>IF('CC Exterior'!F12="","",'CC Exterior'!F12)</f>
        <v>8</v>
      </c>
      <c r="I12" s="62"/>
      <c r="J12" s="62"/>
      <c r="K12" s="62"/>
      <c r="L12" s="62"/>
      <c r="M12" s="62"/>
      <c r="N12" s="62"/>
      <c r="O12" s="62"/>
      <c r="P12" s="62"/>
      <c r="Q12" s="62"/>
      <c r="R12" s="62"/>
      <c r="S12" s="62"/>
      <c r="T12" s="62"/>
      <c r="U12" s="62"/>
      <c r="V12" s="62"/>
      <c r="W12" s="62"/>
      <c r="X12" s="62"/>
      <c r="Y12" s="62"/>
      <c r="Z12" s="37"/>
      <c r="AA12" s="37"/>
      <c r="AB12" s="37"/>
      <c r="AC12" s="37"/>
      <c r="AD12" s="37"/>
      <c r="AE12" s="37"/>
      <c r="AF12" s="37"/>
      <c r="AG12" s="37"/>
      <c r="AH12" s="37"/>
      <c r="AI12" s="37"/>
    </row>
    <row r="13" spans="1:44" ht="20.100000000000001" customHeight="1" x14ac:dyDescent="0.25">
      <c r="B13" s="62"/>
      <c r="C13" s="181" t="s">
        <v>139</v>
      </c>
      <c r="D13" s="182"/>
      <c r="E13" s="169" t="s">
        <v>246</v>
      </c>
      <c r="F13" s="169">
        <f>IF('CC Exterior'!D8="","",'CC Exterior'!D8)</f>
        <v>100000</v>
      </c>
      <c r="G13" s="169">
        <f>IF('CC Exterior'!E8="","",'CC Exterior'!E8)</f>
        <v>100000</v>
      </c>
      <c r="H13" s="169">
        <f>IF('CC Exterior'!F8="","",'CC Exterior'!F8)</f>
        <v>100000</v>
      </c>
      <c r="I13" s="62"/>
      <c r="J13" s="62"/>
      <c r="K13" s="62"/>
      <c r="L13" s="62"/>
      <c r="M13" s="62"/>
      <c r="N13" s="62"/>
      <c r="O13" s="62"/>
      <c r="P13" s="62"/>
      <c r="Q13" s="62"/>
      <c r="R13" s="62"/>
      <c r="S13" s="62"/>
      <c r="T13" s="62"/>
      <c r="U13" s="62"/>
      <c r="V13" s="62"/>
      <c r="W13" s="62"/>
      <c r="X13" s="62"/>
      <c r="Y13" s="62"/>
      <c r="Z13" s="37"/>
      <c r="AA13" s="37"/>
      <c r="AB13" s="37"/>
      <c r="AC13" s="37"/>
      <c r="AD13" s="37"/>
      <c r="AE13" s="37"/>
      <c r="AF13" s="37"/>
      <c r="AG13" s="37"/>
      <c r="AH13" s="37"/>
      <c r="AI13" s="37"/>
    </row>
    <row r="14" spans="1:44" ht="20.100000000000001" customHeight="1" x14ac:dyDescent="0.25">
      <c r="B14" s="62"/>
      <c r="C14" s="67"/>
      <c r="D14" s="68"/>
      <c r="E14" s="68"/>
      <c r="F14" s="68"/>
      <c r="G14" s="68"/>
      <c r="H14" s="68"/>
      <c r="I14" s="62"/>
      <c r="J14" s="62"/>
      <c r="K14" s="62"/>
      <c r="L14" s="62"/>
      <c r="M14" s="62"/>
      <c r="N14" s="62"/>
      <c r="O14" s="62"/>
      <c r="P14" s="62"/>
      <c r="Q14" s="62"/>
      <c r="R14" s="62"/>
      <c r="S14" s="62"/>
      <c r="T14" s="62"/>
      <c r="U14" s="62"/>
      <c r="V14" s="62"/>
      <c r="W14" s="62"/>
      <c r="X14" s="62"/>
      <c r="Y14" s="62"/>
      <c r="Z14" s="37"/>
      <c r="AA14" s="37"/>
      <c r="AB14" s="37"/>
      <c r="AC14" s="37"/>
      <c r="AD14" s="37"/>
      <c r="AE14" s="37"/>
      <c r="AF14" s="37"/>
      <c r="AG14" s="37"/>
      <c r="AH14" s="37"/>
      <c r="AI14" s="37"/>
    </row>
    <row r="15" spans="1:44" ht="20.100000000000001" customHeight="1" x14ac:dyDescent="0.25">
      <c r="B15" s="62"/>
      <c r="C15" s="181" t="s">
        <v>166</v>
      </c>
      <c r="D15" s="182"/>
      <c r="E15" s="72"/>
      <c r="F15" s="168" t="s">
        <v>159</v>
      </c>
      <c r="G15" s="168" t="s">
        <v>159</v>
      </c>
      <c r="H15" s="168" t="s">
        <v>160</v>
      </c>
      <c r="I15" s="62"/>
      <c r="J15" s="183" t="s">
        <v>156</v>
      </c>
      <c r="K15" s="183"/>
      <c r="L15" s="62"/>
      <c r="M15" s="62"/>
      <c r="N15" s="62"/>
      <c r="O15" s="62"/>
      <c r="P15" s="62"/>
      <c r="Q15" s="62"/>
      <c r="R15" s="62"/>
      <c r="S15" s="62"/>
      <c r="T15" s="62"/>
      <c r="U15" s="62"/>
      <c r="V15" s="62"/>
      <c r="W15" s="62"/>
      <c r="X15" s="62"/>
      <c r="Y15" s="62"/>
      <c r="Z15" s="37"/>
      <c r="AA15" s="37"/>
      <c r="AB15" s="37"/>
      <c r="AC15" s="37"/>
      <c r="AD15" s="37"/>
      <c r="AE15" s="37"/>
      <c r="AF15" s="37"/>
      <c r="AG15" s="37"/>
      <c r="AH15" s="37"/>
      <c r="AI15" s="37"/>
    </row>
    <row r="16" spans="1:44" ht="20.100000000000001" customHeight="1" x14ac:dyDescent="0.25">
      <c r="B16" s="62"/>
      <c r="C16" s="181" t="s">
        <v>165</v>
      </c>
      <c r="D16" s="182"/>
      <c r="E16" s="72" t="s">
        <v>102</v>
      </c>
      <c r="F16" s="169">
        <f>IF('CC Exterior'!D6="","",'CC Exterior'!D6)</f>
        <v>10</v>
      </c>
      <c r="G16" s="169">
        <f>IF('CC Exterior'!E6="","",'CC Exterior'!E6)</f>
        <v>11</v>
      </c>
      <c r="H16" s="169">
        <f>IF('CC Exterior'!F6="","",'CC Exterior'!F6)</f>
        <v>10</v>
      </c>
      <c r="I16" s="62"/>
      <c r="J16" s="62"/>
      <c r="K16" s="62"/>
      <c r="L16" s="62"/>
      <c r="M16" s="62"/>
      <c r="N16" s="62"/>
      <c r="O16" s="62"/>
      <c r="P16" s="62"/>
      <c r="Q16" s="62"/>
      <c r="R16" s="62"/>
      <c r="S16" s="62"/>
      <c r="T16" s="62"/>
      <c r="U16" s="62"/>
      <c r="V16" s="62"/>
      <c r="W16" s="62"/>
      <c r="X16" s="62"/>
      <c r="Y16" s="62"/>
      <c r="Z16" s="37"/>
      <c r="AA16" s="37"/>
      <c r="AB16" s="37"/>
      <c r="AC16" s="37"/>
      <c r="AD16" s="37"/>
      <c r="AE16" s="37"/>
      <c r="AF16" s="37"/>
      <c r="AG16" s="37"/>
      <c r="AH16" s="37"/>
      <c r="AI16" s="37"/>
    </row>
    <row r="17" spans="2:35" ht="20.100000000000001" customHeight="1" x14ac:dyDescent="0.25">
      <c r="B17" s="62"/>
      <c r="C17" s="69" t="s">
        <v>140</v>
      </c>
      <c r="D17" s="72"/>
      <c r="E17" s="72" t="s">
        <v>158</v>
      </c>
      <c r="F17" s="169">
        <f>IF('CC Exterior'!D34="","",'CC Exterior'!D34)</f>
        <v>8</v>
      </c>
      <c r="G17" s="169">
        <f>IF('CC Exterior'!E34="","",'CC Exterior'!E34)</f>
        <v>8</v>
      </c>
      <c r="H17" s="169">
        <f>IF('CC Exterior'!F34="","",'CC Exterior'!F34)</f>
        <v>8</v>
      </c>
      <c r="I17" s="62"/>
      <c r="J17" s="73" t="s">
        <v>103</v>
      </c>
      <c r="K17" s="62"/>
      <c r="L17" s="62"/>
      <c r="M17" s="62"/>
      <c r="N17" s="62"/>
      <c r="O17" s="184" t="s">
        <v>200</v>
      </c>
      <c r="P17" s="185"/>
      <c r="Q17" s="185"/>
      <c r="R17" s="185"/>
      <c r="S17" s="185"/>
      <c r="T17" s="62"/>
      <c r="U17" s="62"/>
      <c r="V17" s="62"/>
      <c r="W17" s="62"/>
      <c r="X17" s="62"/>
      <c r="Y17" s="62"/>
      <c r="Z17" s="37"/>
      <c r="AA17" s="37"/>
      <c r="AB17" s="37"/>
      <c r="AC17" s="37"/>
      <c r="AD17" s="37"/>
      <c r="AE17" s="37"/>
      <c r="AF17" s="37"/>
      <c r="AG17" s="37"/>
      <c r="AH17" s="37"/>
      <c r="AI17" s="37"/>
    </row>
    <row r="18" spans="2:35" ht="20.100000000000001" customHeight="1" x14ac:dyDescent="0.25">
      <c r="B18" s="62"/>
      <c r="C18" s="181" t="s">
        <v>167</v>
      </c>
      <c r="D18" s="182"/>
      <c r="E18" s="72" t="s">
        <v>104</v>
      </c>
      <c r="F18" s="169">
        <f>IF('CC Exterior'!D19="","",'CC Exterior'!D19)</f>
        <v>80</v>
      </c>
      <c r="G18" s="169">
        <f>IF('CC Exterior'!E19="","",'CC Exterior'!E19)</f>
        <v>50</v>
      </c>
      <c r="H18" s="169">
        <f>IF('CC Exterior'!F19="","",'CC Exterior'!F19)</f>
        <v>60</v>
      </c>
      <c r="I18" s="62"/>
      <c r="J18" s="37"/>
      <c r="K18" s="62"/>
      <c r="L18" s="62"/>
      <c r="M18" s="62"/>
      <c r="N18" s="62"/>
      <c r="O18" s="185"/>
      <c r="P18" s="185"/>
      <c r="Q18" s="185"/>
      <c r="R18" s="185"/>
      <c r="S18" s="185"/>
      <c r="T18" s="62"/>
      <c r="U18" s="62"/>
      <c r="V18" s="62"/>
      <c r="W18" s="62"/>
      <c r="X18" s="62"/>
      <c r="Y18" s="62"/>
      <c r="Z18" s="37"/>
      <c r="AA18" s="37"/>
      <c r="AB18" s="37"/>
      <c r="AC18" s="37"/>
      <c r="AD18" s="37"/>
      <c r="AE18" s="37"/>
      <c r="AF18" s="37"/>
      <c r="AG18" s="37"/>
      <c r="AH18" s="37"/>
      <c r="AI18" s="37"/>
    </row>
    <row r="19" spans="2:35" ht="20.100000000000001" customHeight="1" x14ac:dyDescent="0.25">
      <c r="B19" s="62"/>
      <c r="C19" s="69" t="s">
        <v>141</v>
      </c>
      <c r="D19" s="72"/>
      <c r="E19" s="72" t="s">
        <v>158</v>
      </c>
      <c r="F19" s="169">
        <f>IF('CC Exterior'!D35="","",'CC Exterior'!D35)</f>
        <v>2</v>
      </c>
      <c r="G19" s="169">
        <f>IF('CC Exterior'!E35="","",'CC Exterior'!E35)</f>
        <v>2</v>
      </c>
      <c r="H19" s="169">
        <f>IF('CC Exterior'!F35="","",'CC Exterior'!F35)</f>
        <v>0</v>
      </c>
      <c r="I19" s="62"/>
      <c r="J19" s="62"/>
      <c r="K19" s="62"/>
      <c r="L19" s="62"/>
      <c r="M19" s="62"/>
      <c r="N19" s="62"/>
      <c r="O19" s="185"/>
      <c r="P19" s="185"/>
      <c r="Q19" s="185"/>
      <c r="R19" s="185"/>
      <c r="S19" s="185"/>
      <c r="T19" s="62"/>
      <c r="U19" s="62"/>
      <c r="V19" s="62"/>
      <c r="W19" s="62"/>
      <c r="X19" s="62"/>
      <c r="Y19" s="62"/>
      <c r="Z19" s="37"/>
      <c r="AA19" s="37"/>
      <c r="AB19" s="37"/>
      <c r="AC19" s="37"/>
      <c r="AD19" s="37"/>
      <c r="AE19" s="37"/>
      <c r="AF19" s="37"/>
      <c r="AG19" s="37"/>
      <c r="AH19" s="37"/>
      <c r="AI19" s="37"/>
    </row>
    <row r="20" spans="2:35" ht="20.100000000000001" customHeight="1" x14ac:dyDescent="0.25">
      <c r="B20" s="62"/>
      <c r="C20" s="69" t="s">
        <v>142</v>
      </c>
      <c r="D20" s="72"/>
      <c r="E20" s="72" t="s">
        <v>161</v>
      </c>
      <c r="F20" s="65">
        <f>F17*365+IF(F15="Si",F18/100*F19*365,0)</f>
        <v>3504</v>
      </c>
      <c r="G20" s="65">
        <f>G17*365+IF(G15="Si",G18/100*G19*365,0)</f>
        <v>3285</v>
      </c>
      <c r="H20" s="65">
        <f>H17*365+IF(H15="Si",H18/100*H19*365,0)</f>
        <v>2920</v>
      </c>
      <c r="I20" s="62"/>
      <c r="J20" s="62"/>
      <c r="K20" s="62"/>
      <c r="L20" s="62"/>
      <c r="M20" s="62"/>
      <c r="N20" s="62"/>
      <c r="O20" s="185"/>
      <c r="P20" s="185"/>
      <c r="Q20" s="185"/>
      <c r="R20" s="185"/>
      <c r="S20" s="185"/>
      <c r="T20" s="62"/>
      <c r="U20" s="62"/>
      <c r="V20" s="62"/>
      <c r="W20" s="62"/>
      <c r="X20" s="62"/>
      <c r="Y20" s="62"/>
      <c r="Z20" s="37"/>
      <c r="AA20" s="37"/>
      <c r="AB20" s="37"/>
      <c r="AC20" s="37"/>
      <c r="AD20" s="37"/>
      <c r="AE20" s="37"/>
      <c r="AF20" s="37"/>
      <c r="AG20" s="37"/>
      <c r="AH20" s="37"/>
      <c r="AI20" s="37"/>
    </row>
    <row r="21" spans="2:35" ht="20.100000000000001" customHeight="1" x14ac:dyDescent="0.25">
      <c r="B21" s="62"/>
      <c r="C21" s="67"/>
      <c r="D21" s="68"/>
      <c r="E21" s="68"/>
      <c r="F21" s="68"/>
      <c r="G21" s="68"/>
      <c r="H21" s="68"/>
      <c r="I21" s="62"/>
      <c r="J21" s="62"/>
      <c r="K21" s="62"/>
      <c r="L21" s="62"/>
      <c r="M21" s="62"/>
      <c r="N21" s="62"/>
      <c r="O21" s="185"/>
      <c r="P21" s="185"/>
      <c r="Q21" s="185"/>
      <c r="R21" s="185"/>
      <c r="S21" s="185"/>
      <c r="T21" s="62"/>
      <c r="U21" s="62"/>
      <c r="V21" s="62"/>
      <c r="W21" s="62"/>
      <c r="X21" s="62"/>
      <c r="Y21" s="62"/>
      <c r="Z21" s="37"/>
      <c r="AA21" s="37"/>
      <c r="AB21" s="37"/>
      <c r="AC21" s="37"/>
      <c r="AD21" s="37"/>
      <c r="AE21" s="37"/>
      <c r="AF21" s="37"/>
      <c r="AG21" s="37"/>
      <c r="AH21" s="37"/>
      <c r="AI21" s="37"/>
    </row>
    <row r="22" spans="2:35" ht="20.100000000000001" customHeight="1" x14ac:dyDescent="0.25">
      <c r="B22" s="62"/>
      <c r="C22" s="181" t="s">
        <v>143</v>
      </c>
      <c r="D22" s="182"/>
      <c r="E22" s="72" t="s">
        <v>104</v>
      </c>
      <c r="F22" s="169">
        <v>20</v>
      </c>
      <c r="G22" s="169">
        <v>20</v>
      </c>
      <c r="H22" s="169">
        <v>20</v>
      </c>
      <c r="I22" s="62"/>
      <c r="J22" s="62"/>
      <c r="K22" s="62"/>
      <c r="L22" s="62"/>
      <c r="M22" s="62"/>
      <c r="N22" s="62"/>
      <c r="O22" s="62"/>
      <c r="P22" s="62"/>
      <c r="Q22" s="62"/>
      <c r="R22" s="62"/>
      <c r="S22" s="62"/>
      <c r="T22" s="62"/>
      <c r="U22" s="62"/>
      <c r="V22" s="62"/>
      <c r="W22" s="62"/>
      <c r="X22" s="62"/>
      <c r="Y22" s="62"/>
      <c r="Z22" s="37"/>
      <c r="AA22" s="37"/>
      <c r="AB22" s="37"/>
      <c r="AC22" s="37"/>
      <c r="AD22" s="37"/>
      <c r="AE22" s="37"/>
      <c r="AF22" s="37"/>
      <c r="AG22" s="37"/>
      <c r="AH22" s="37"/>
      <c r="AI22" s="37"/>
    </row>
    <row r="23" spans="2:35" ht="20.100000000000001" customHeight="1" x14ac:dyDescent="0.25">
      <c r="B23" s="62"/>
      <c r="C23" s="69" t="s">
        <v>144</v>
      </c>
      <c r="D23" s="72"/>
      <c r="E23" s="72" t="s">
        <v>123</v>
      </c>
      <c r="F23" s="74">
        <f>(F22/100*F13/(1-$H$33/100))/((F17+F19)*365)</f>
        <v>27.397260273972609</v>
      </c>
      <c r="G23" s="74">
        <f>(G22/100*G13/(1-$H$33/100))/((G17+G19)*365)</f>
        <v>27.397260273972609</v>
      </c>
      <c r="H23" s="74">
        <f>(H22/100*H13/(1-$H$33/100))/((H17+H19)*365)</f>
        <v>34.246575342465761</v>
      </c>
      <c r="I23" s="62"/>
      <c r="J23" s="62"/>
      <c r="K23" s="62"/>
      <c r="L23" s="62"/>
      <c r="M23" s="62"/>
      <c r="N23" s="62"/>
      <c r="O23" s="62"/>
      <c r="P23" s="62"/>
      <c r="Q23" s="62"/>
      <c r="R23" s="62"/>
      <c r="S23" s="62"/>
      <c r="T23" s="62"/>
      <c r="U23" s="62"/>
      <c r="V23" s="62"/>
      <c r="W23" s="62"/>
      <c r="X23" s="62"/>
      <c r="Y23" s="62"/>
      <c r="Z23" s="37"/>
      <c r="AA23" s="37"/>
      <c r="AB23" s="37"/>
      <c r="AC23" s="37"/>
      <c r="AD23" s="37"/>
      <c r="AE23" s="37"/>
      <c r="AF23" s="37"/>
      <c r="AG23" s="37"/>
      <c r="AH23" s="37"/>
      <c r="AI23" s="37"/>
    </row>
    <row r="24" spans="2:35" ht="20.100000000000001" customHeight="1" x14ac:dyDescent="0.25">
      <c r="B24" s="62"/>
      <c r="C24" s="181" t="s">
        <v>145</v>
      </c>
      <c r="D24" s="182"/>
      <c r="E24" s="72" t="s">
        <v>124</v>
      </c>
      <c r="F24" s="170">
        <f>IF('CC Exterior'!D9="","",'CC Exterior'!D9)</f>
        <v>0.1</v>
      </c>
      <c r="G24" s="170">
        <f>IF('CC Exterior'!E9="","",'CC Exterior'!E9)</f>
        <v>0.1</v>
      </c>
      <c r="H24" s="170">
        <f>IF('CC Exterior'!F9="","",'CC Exterior'!F9)</f>
        <v>0.1</v>
      </c>
      <c r="I24" s="62"/>
      <c r="J24" s="62"/>
      <c r="K24" s="62"/>
      <c r="L24" s="62"/>
      <c r="M24" s="62"/>
      <c r="N24" s="62"/>
      <c r="O24" s="62"/>
      <c r="P24" s="62"/>
      <c r="Q24" s="62"/>
      <c r="R24" s="62"/>
      <c r="S24" s="62"/>
      <c r="T24" s="62"/>
      <c r="AB24" s="37"/>
      <c r="AC24" s="37"/>
      <c r="AD24" s="37"/>
      <c r="AE24" s="37"/>
      <c r="AF24" s="37"/>
      <c r="AG24" s="37"/>
      <c r="AH24" s="37"/>
      <c r="AI24" s="37"/>
    </row>
    <row r="25" spans="2:35" ht="20.100000000000001" customHeight="1" x14ac:dyDescent="0.25">
      <c r="B25" s="62"/>
      <c r="C25" s="181" t="s">
        <v>146</v>
      </c>
      <c r="D25" s="182"/>
      <c r="E25" s="72" t="s">
        <v>162</v>
      </c>
      <c r="F25" s="169">
        <v>11</v>
      </c>
      <c r="G25" s="169">
        <v>10</v>
      </c>
      <c r="H25" s="169">
        <v>11</v>
      </c>
      <c r="I25" s="62"/>
      <c r="J25" s="183" t="s">
        <v>157</v>
      </c>
      <c r="K25" s="183"/>
      <c r="L25" s="62"/>
      <c r="M25" s="62"/>
      <c r="N25" s="62"/>
      <c r="O25" s="62"/>
      <c r="P25" s="62"/>
      <c r="Q25" s="62"/>
      <c r="R25" s="62"/>
      <c r="S25" s="62"/>
      <c r="T25" s="62"/>
      <c r="U25" s="62"/>
      <c r="V25" s="62"/>
      <c r="W25" s="62"/>
      <c r="X25" s="62"/>
      <c r="Y25" s="62"/>
      <c r="Z25" s="37"/>
      <c r="AA25" s="37"/>
      <c r="AB25" s="37"/>
      <c r="AC25" s="37"/>
      <c r="AD25" s="37"/>
      <c r="AE25" s="37"/>
      <c r="AF25" s="37"/>
      <c r="AG25" s="37"/>
      <c r="AH25" s="37"/>
      <c r="AI25" s="37"/>
    </row>
    <row r="26" spans="2:35" ht="20.100000000000001" customHeight="1" x14ac:dyDescent="0.25">
      <c r="B26" s="62"/>
      <c r="C26" s="181" t="s">
        <v>147</v>
      </c>
      <c r="D26" s="182"/>
      <c r="E26" s="72" t="s">
        <v>123</v>
      </c>
      <c r="F26" s="169">
        <v>5</v>
      </c>
      <c r="G26" s="169">
        <v>5</v>
      </c>
      <c r="H26" s="169">
        <v>5</v>
      </c>
      <c r="I26" s="62"/>
      <c r="J26" s="62"/>
      <c r="K26" s="62"/>
      <c r="L26" s="62"/>
      <c r="M26" s="62"/>
      <c r="N26" s="62"/>
      <c r="O26" s="62"/>
      <c r="P26" s="62"/>
      <c r="Q26" s="62"/>
      <c r="R26" s="62"/>
      <c r="S26" s="62"/>
      <c r="T26" s="62"/>
      <c r="U26" s="62"/>
      <c r="V26" s="62"/>
      <c r="W26" s="62"/>
      <c r="X26" s="62"/>
      <c r="Y26" s="62"/>
      <c r="Z26" s="37"/>
      <c r="AA26" s="37"/>
      <c r="AB26" s="37"/>
      <c r="AC26" s="37"/>
      <c r="AD26" s="37"/>
      <c r="AE26" s="37"/>
      <c r="AF26" s="37"/>
      <c r="AG26" s="37"/>
      <c r="AH26" s="37"/>
      <c r="AI26" s="37"/>
    </row>
    <row r="27" spans="2:35" ht="20.100000000000001" customHeight="1" x14ac:dyDescent="0.25">
      <c r="B27" s="62"/>
      <c r="C27" s="181" t="s">
        <v>148</v>
      </c>
      <c r="D27" s="182"/>
      <c r="E27" s="72" t="s">
        <v>162</v>
      </c>
      <c r="F27" s="169">
        <v>6</v>
      </c>
      <c r="G27" s="169">
        <v>6</v>
      </c>
      <c r="H27" s="169">
        <v>6</v>
      </c>
      <c r="I27" s="62"/>
      <c r="J27" s="62"/>
      <c r="K27" s="62"/>
      <c r="L27" s="62"/>
      <c r="M27" s="62"/>
      <c r="N27" s="62"/>
      <c r="O27" s="184" t="s">
        <v>201</v>
      </c>
      <c r="P27" s="185"/>
      <c r="Q27" s="185"/>
      <c r="R27" s="185"/>
      <c r="S27" s="185"/>
      <c r="T27" s="62"/>
      <c r="U27" s="62"/>
      <c r="V27" s="62"/>
      <c r="W27" s="62"/>
      <c r="X27" s="62"/>
      <c r="Y27" s="62"/>
      <c r="Z27" s="37"/>
      <c r="AA27" s="37"/>
      <c r="AB27" s="37"/>
      <c r="AC27" s="37"/>
      <c r="AD27" s="37"/>
      <c r="AE27" s="37"/>
      <c r="AF27" s="37"/>
      <c r="AG27" s="37"/>
      <c r="AH27" s="37"/>
      <c r="AI27" s="37"/>
    </row>
    <row r="28" spans="2:35" ht="20.100000000000001" customHeight="1" x14ac:dyDescent="0.25">
      <c r="B28" s="62"/>
      <c r="C28" s="181" t="s">
        <v>149</v>
      </c>
      <c r="D28" s="182"/>
      <c r="E28" s="72" t="s">
        <v>162</v>
      </c>
      <c r="F28" s="169">
        <v>10</v>
      </c>
      <c r="G28" s="169">
        <v>9</v>
      </c>
      <c r="H28" s="169">
        <v>10</v>
      </c>
      <c r="I28" s="62"/>
      <c r="J28" s="37"/>
      <c r="K28" s="62"/>
      <c r="L28" s="62"/>
      <c r="M28" s="62"/>
      <c r="N28" s="62"/>
      <c r="O28" s="185"/>
      <c r="P28" s="185"/>
      <c r="Q28" s="185"/>
      <c r="R28" s="185"/>
      <c r="S28" s="185"/>
      <c r="T28" s="62"/>
      <c r="U28" s="62"/>
      <c r="V28" s="62"/>
      <c r="W28" s="62"/>
      <c r="X28" s="62"/>
      <c r="Y28" s="62"/>
      <c r="Z28" s="37"/>
      <c r="AA28" s="37"/>
      <c r="AB28" s="37"/>
      <c r="AC28" s="37"/>
      <c r="AD28" s="37"/>
      <c r="AE28" s="37"/>
      <c r="AF28" s="37"/>
      <c r="AG28" s="37"/>
      <c r="AH28" s="37"/>
      <c r="AI28" s="37"/>
    </row>
    <row r="29" spans="2:35" ht="20.100000000000001" customHeight="1" x14ac:dyDescent="0.25">
      <c r="B29" s="62"/>
      <c r="C29" s="181" t="s">
        <v>150</v>
      </c>
      <c r="D29" s="182"/>
      <c r="E29" s="72" t="s">
        <v>163</v>
      </c>
      <c r="F29" s="169">
        <v>0</v>
      </c>
      <c r="G29" s="169">
        <v>0</v>
      </c>
      <c r="H29" s="169">
        <v>0</v>
      </c>
      <c r="I29" s="62"/>
      <c r="J29" s="62"/>
      <c r="K29" s="62"/>
      <c r="L29" s="62"/>
      <c r="M29" s="62"/>
      <c r="N29" s="62"/>
      <c r="O29" s="185"/>
      <c r="P29" s="185"/>
      <c r="Q29" s="185"/>
      <c r="R29" s="185"/>
      <c r="S29" s="185"/>
      <c r="T29" s="62"/>
      <c r="U29" s="62"/>
      <c r="V29" s="62"/>
      <c r="W29" s="62"/>
      <c r="X29" s="62"/>
      <c r="Y29" s="62"/>
      <c r="Z29" s="37"/>
      <c r="AA29" s="37"/>
      <c r="AB29" s="37"/>
      <c r="AC29" s="37"/>
      <c r="AD29" s="37"/>
      <c r="AE29" s="37"/>
      <c r="AF29" s="37"/>
      <c r="AG29" s="37"/>
      <c r="AH29" s="37"/>
      <c r="AI29" s="37"/>
    </row>
    <row r="30" spans="2:35" ht="20.100000000000001" customHeight="1" x14ac:dyDescent="0.25">
      <c r="B30" s="62"/>
      <c r="C30" s="181" t="s">
        <v>151</v>
      </c>
      <c r="D30" s="182"/>
      <c r="E30" s="72" t="s">
        <v>163</v>
      </c>
      <c r="F30" s="169">
        <v>0</v>
      </c>
      <c r="G30" s="169">
        <v>0</v>
      </c>
      <c r="H30" s="169">
        <v>0</v>
      </c>
      <c r="I30" s="62"/>
      <c r="J30" s="62"/>
      <c r="K30" s="62"/>
      <c r="L30" s="62"/>
      <c r="M30" s="62"/>
      <c r="N30" s="62"/>
      <c r="O30" s="185"/>
      <c r="P30" s="185"/>
      <c r="Q30" s="185"/>
      <c r="R30" s="185"/>
      <c r="S30" s="185"/>
      <c r="T30" s="62"/>
      <c r="U30" s="62"/>
      <c r="V30" s="62"/>
      <c r="W30" s="62"/>
      <c r="X30" s="62"/>
      <c r="Y30" s="62"/>
      <c r="Z30" s="37"/>
      <c r="AA30" s="37"/>
      <c r="AB30" s="37"/>
      <c r="AC30" s="37"/>
      <c r="AD30" s="37"/>
      <c r="AE30" s="37"/>
      <c r="AF30" s="37"/>
      <c r="AG30" s="37"/>
      <c r="AH30" s="37"/>
      <c r="AI30" s="37"/>
    </row>
    <row r="31" spans="2:35" ht="20.100000000000001" customHeight="1" x14ac:dyDescent="0.25">
      <c r="B31" s="62"/>
      <c r="C31" s="181" t="s">
        <v>152</v>
      </c>
      <c r="D31" s="182"/>
      <c r="E31" s="72" t="s">
        <v>164</v>
      </c>
      <c r="F31" s="169">
        <v>0</v>
      </c>
      <c r="G31" s="169">
        <v>0</v>
      </c>
      <c r="H31" s="169">
        <v>0</v>
      </c>
      <c r="I31" s="62"/>
      <c r="J31" s="62"/>
      <c r="K31" s="62"/>
      <c r="L31" s="62"/>
      <c r="M31" s="62"/>
      <c r="N31" s="62"/>
      <c r="O31" s="185"/>
      <c r="P31" s="185"/>
      <c r="Q31" s="185"/>
      <c r="R31" s="185"/>
      <c r="S31" s="185"/>
      <c r="T31" s="62"/>
      <c r="U31" s="62"/>
      <c r="V31" s="62"/>
      <c r="W31" s="62"/>
      <c r="X31" s="62"/>
      <c r="Y31" s="62"/>
      <c r="Z31" s="37"/>
      <c r="AA31" s="37"/>
      <c r="AB31" s="37"/>
      <c r="AC31" s="37"/>
      <c r="AD31" s="37"/>
      <c r="AE31" s="37"/>
      <c r="AF31" s="37"/>
      <c r="AG31" s="37"/>
      <c r="AH31" s="37"/>
      <c r="AI31" s="37"/>
    </row>
    <row r="32" spans="2:35" ht="20.100000000000001" customHeight="1" x14ac:dyDescent="0.25">
      <c r="B32" s="62"/>
      <c r="C32" s="67"/>
      <c r="D32" s="68"/>
      <c r="E32" s="68"/>
      <c r="F32" s="68"/>
      <c r="G32" s="68"/>
      <c r="H32" s="68"/>
      <c r="I32" s="62"/>
      <c r="J32" s="62"/>
      <c r="K32" s="62"/>
      <c r="L32" s="62"/>
      <c r="M32" s="62"/>
      <c r="N32" s="62"/>
      <c r="O32" s="62"/>
      <c r="P32" s="62"/>
      <c r="Q32" s="62"/>
      <c r="R32" s="62"/>
      <c r="S32" s="62"/>
      <c r="T32" s="62"/>
      <c r="U32" s="62"/>
      <c r="V32" s="62"/>
      <c r="W32" s="62"/>
      <c r="X32" s="62"/>
      <c r="Y32" s="62"/>
      <c r="Z32" s="37"/>
      <c r="AA32" s="37"/>
      <c r="AB32" s="37"/>
      <c r="AC32" s="37"/>
      <c r="AD32" s="37"/>
      <c r="AE32" s="37"/>
      <c r="AF32" s="37"/>
      <c r="AG32" s="37"/>
      <c r="AH32" s="37"/>
      <c r="AI32" s="37"/>
    </row>
    <row r="33" spans="2:35" ht="20.100000000000001" customHeight="1" x14ac:dyDescent="0.25">
      <c r="B33" s="62"/>
      <c r="C33" s="181" t="s">
        <v>153</v>
      </c>
      <c r="D33" s="182"/>
      <c r="E33" s="169" t="s">
        <v>97</v>
      </c>
      <c r="F33" s="190" t="s">
        <v>154</v>
      </c>
      <c r="G33" s="191"/>
      <c r="H33" s="65">
        <f>IF(E13="L70",70,IF(E13="L80",80,IF(E13="L90",90,Fehler)))</f>
        <v>80</v>
      </c>
      <c r="I33" s="62"/>
      <c r="J33" s="62"/>
      <c r="K33" s="62"/>
      <c r="L33" s="62"/>
      <c r="M33" s="62"/>
      <c r="N33" s="62"/>
      <c r="O33" s="62"/>
      <c r="P33" s="62"/>
      <c r="Q33" s="62"/>
      <c r="R33" s="62"/>
      <c r="S33" s="62"/>
      <c r="T33" s="62"/>
      <c r="U33" s="62"/>
      <c r="V33" s="62"/>
      <c r="W33" s="62"/>
      <c r="X33" s="62"/>
      <c r="Y33" s="62"/>
      <c r="Z33" s="37"/>
      <c r="AA33" s="37"/>
      <c r="AB33" s="37"/>
      <c r="AC33" s="37"/>
      <c r="AD33" s="37"/>
      <c r="AE33" s="37"/>
      <c r="AF33" s="37"/>
      <c r="AG33" s="37"/>
      <c r="AH33" s="37"/>
      <c r="AI33" s="37"/>
    </row>
    <row r="34" spans="2:35" ht="20.100000000000001" customHeight="1" x14ac:dyDescent="0.25">
      <c r="B34" s="62"/>
      <c r="C34" s="62"/>
      <c r="D34" s="62"/>
      <c r="E34" s="62"/>
      <c r="F34" s="62"/>
      <c r="G34" s="62"/>
      <c r="H34" s="62"/>
      <c r="I34" s="62"/>
      <c r="J34" s="62"/>
      <c r="K34" s="62"/>
      <c r="L34" s="62"/>
      <c r="M34" s="62"/>
      <c r="N34" s="62"/>
      <c r="O34" s="62"/>
      <c r="P34" s="62"/>
      <c r="Q34" s="62"/>
      <c r="R34" s="62"/>
      <c r="S34" s="62"/>
      <c r="T34" s="62"/>
      <c r="U34" s="62"/>
      <c r="V34" s="62"/>
      <c r="W34" s="62"/>
      <c r="X34" s="62"/>
      <c r="Y34" s="62"/>
      <c r="Z34" s="37"/>
      <c r="AA34" s="37"/>
      <c r="AB34" s="37"/>
      <c r="AC34" s="37"/>
      <c r="AD34" s="37"/>
      <c r="AE34" s="37"/>
      <c r="AF34" s="37"/>
      <c r="AG34" s="37"/>
      <c r="AH34" s="37"/>
      <c r="AI34" s="37"/>
    </row>
    <row r="35" spans="2:35" ht="20.100000000000001" customHeight="1" x14ac:dyDescent="0.25">
      <c r="B35" s="62"/>
      <c r="C35" s="192" t="s">
        <v>197</v>
      </c>
      <c r="D35" s="193"/>
      <c r="E35" s="62"/>
      <c r="F35" s="62"/>
      <c r="G35" s="62"/>
      <c r="H35" s="62"/>
      <c r="I35" s="62"/>
      <c r="J35" s="62"/>
      <c r="K35" s="62"/>
      <c r="L35" s="62"/>
      <c r="M35" s="62"/>
      <c r="N35" s="62"/>
      <c r="O35" s="62"/>
      <c r="P35" s="62"/>
      <c r="Q35" s="62"/>
      <c r="R35" s="62"/>
      <c r="S35" s="62"/>
      <c r="T35" s="62"/>
      <c r="U35" s="62"/>
      <c r="V35" s="62"/>
      <c r="W35" s="62"/>
      <c r="X35" s="62"/>
      <c r="Y35" s="62"/>
      <c r="Z35" s="37"/>
      <c r="AA35" s="37"/>
      <c r="AB35" s="37"/>
      <c r="AC35" s="37"/>
      <c r="AD35" s="37"/>
      <c r="AE35" s="37"/>
      <c r="AF35" s="37"/>
      <c r="AG35" s="37"/>
      <c r="AH35" s="37"/>
      <c r="AI35" s="37"/>
    </row>
    <row r="36" spans="2:35" ht="20.100000000000001" customHeight="1" thickBot="1" x14ac:dyDescent="0.3">
      <c r="B36" s="62"/>
      <c r="C36" s="194" t="s">
        <v>135</v>
      </c>
      <c r="D36" s="194"/>
      <c r="E36" s="104">
        <v>1</v>
      </c>
      <c r="F36" s="175">
        <v>2</v>
      </c>
      <c r="G36" s="175">
        <v>3</v>
      </c>
      <c r="H36" s="175">
        <v>4</v>
      </c>
      <c r="I36" s="175">
        <v>5</v>
      </c>
      <c r="J36" s="175">
        <v>6</v>
      </c>
      <c r="K36" s="175">
        <v>7</v>
      </c>
      <c r="L36" s="175">
        <v>8</v>
      </c>
      <c r="M36" s="175">
        <v>9</v>
      </c>
      <c r="N36" s="175">
        <v>10</v>
      </c>
      <c r="O36" s="175">
        <v>11</v>
      </c>
      <c r="P36" s="175">
        <v>12</v>
      </c>
      <c r="Q36" s="175">
        <v>13</v>
      </c>
      <c r="R36" s="175">
        <v>14</v>
      </c>
      <c r="S36" s="175">
        <v>15</v>
      </c>
      <c r="T36" s="175">
        <v>16</v>
      </c>
      <c r="U36" s="175">
        <v>17</v>
      </c>
      <c r="V36" s="175">
        <v>18</v>
      </c>
      <c r="W36" s="175">
        <v>19</v>
      </c>
      <c r="X36" s="175">
        <v>20</v>
      </c>
      <c r="Y36" s="175">
        <v>21</v>
      </c>
      <c r="Z36" s="175">
        <v>22</v>
      </c>
      <c r="AA36" s="175">
        <v>23</v>
      </c>
      <c r="AB36" s="175">
        <v>24</v>
      </c>
      <c r="AC36" s="175">
        <v>25</v>
      </c>
      <c r="AD36" s="175">
        <v>26</v>
      </c>
      <c r="AE36" s="175">
        <v>27</v>
      </c>
      <c r="AF36" s="175">
        <v>28</v>
      </c>
      <c r="AG36" s="175">
        <v>29</v>
      </c>
      <c r="AH36" s="175">
        <v>30</v>
      </c>
      <c r="AI36" s="37"/>
    </row>
    <row r="37" spans="2:35" ht="20.100000000000001" customHeight="1" thickBot="1" x14ac:dyDescent="0.3">
      <c r="B37" s="62"/>
      <c r="C37" s="194" t="s">
        <v>198</v>
      </c>
      <c r="D37" s="195"/>
      <c r="E37" s="171">
        <v>500</v>
      </c>
      <c r="F37" s="172">
        <v>0</v>
      </c>
      <c r="G37" s="172">
        <v>0</v>
      </c>
      <c r="H37" s="172">
        <v>0</v>
      </c>
      <c r="I37" s="172">
        <v>0</v>
      </c>
      <c r="J37" s="172">
        <v>0</v>
      </c>
      <c r="K37" s="172">
        <v>0</v>
      </c>
      <c r="L37" s="172">
        <v>0</v>
      </c>
      <c r="M37" s="172">
        <v>0</v>
      </c>
      <c r="N37" s="172">
        <v>0</v>
      </c>
      <c r="O37" s="172">
        <v>0</v>
      </c>
      <c r="P37" s="172">
        <v>0</v>
      </c>
      <c r="Q37" s="172">
        <v>0</v>
      </c>
      <c r="R37" s="172">
        <v>0</v>
      </c>
      <c r="S37" s="172">
        <v>0</v>
      </c>
      <c r="T37" s="172">
        <v>0</v>
      </c>
      <c r="U37" s="172">
        <v>0</v>
      </c>
      <c r="V37" s="172">
        <v>0</v>
      </c>
      <c r="W37" s="172">
        <v>0</v>
      </c>
      <c r="X37" s="172">
        <v>0</v>
      </c>
      <c r="Y37" s="172">
        <v>0</v>
      </c>
      <c r="Z37" s="172">
        <v>0</v>
      </c>
      <c r="AA37" s="172">
        <v>0</v>
      </c>
      <c r="AB37" s="172">
        <v>0</v>
      </c>
      <c r="AC37" s="172">
        <v>0</v>
      </c>
      <c r="AD37" s="172">
        <v>0</v>
      </c>
      <c r="AE37" s="172">
        <v>0</v>
      </c>
      <c r="AF37" s="172">
        <v>0</v>
      </c>
      <c r="AG37" s="172">
        <v>0</v>
      </c>
      <c r="AH37" s="172">
        <v>0</v>
      </c>
      <c r="AI37" s="37"/>
    </row>
    <row r="38" spans="2:35" ht="20.100000000000001" customHeight="1" x14ac:dyDescent="0.25">
      <c r="B38" s="62"/>
      <c r="C38" s="62"/>
      <c r="D38" s="62"/>
      <c r="E38" s="62"/>
      <c r="F38" s="62"/>
      <c r="G38" s="62"/>
      <c r="H38" s="62"/>
      <c r="I38" s="62"/>
      <c r="J38" s="62"/>
      <c r="K38" s="62"/>
      <c r="L38" s="62"/>
      <c r="M38" s="62"/>
      <c r="N38" s="62"/>
      <c r="O38" s="62"/>
      <c r="P38" s="62"/>
      <c r="Q38" s="62"/>
      <c r="R38" s="62"/>
      <c r="S38" s="62"/>
      <c r="T38" s="62"/>
      <c r="U38" s="62"/>
      <c r="V38" s="62"/>
      <c r="W38" s="62"/>
      <c r="X38" s="62"/>
      <c r="Y38" s="62"/>
      <c r="Z38" s="37"/>
      <c r="AA38" s="37"/>
      <c r="AB38" s="37"/>
      <c r="AC38" s="37"/>
      <c r="AD38" s="37"/>
      <c r="AE38" s="37"/>
      <c r="AF38" s="37"/>
      <c r="AG38" s="37"/>
      <c r="AH38" s="37"/>
      <c r="AI38" s="37"/>
    </row>
    <row r="39" spans="2:35" ht="20.100000000000001" customHeight="1" x14ac:dyDescent="0.25">
      <c r="B39" s="62"/>
      <c r="C39" s="62"/>
      <c r="D39" s="62"/>
      <c r="E39" s="62"/>
      <c r="F39" s="62"/>
      <c r="G39" s="62"/>
      <c r="H39" s="62"/>
      <c r="I39" s="62"/>
      <c r="J39" s="62"/>
      <c r="K39" s="62"/>
      <c r="L39" s="62"/>
      <c r="M39" s="62"/>
      <c r="N39" s="62"/>
      <c r="O39" s="62"/>
      <c r="P39" s="62"/>
      <c r="Q39" s="62"/>
      <c r="R39" s="62"/>
      <c r="S39" s="62"/>
      <c r="T39" s="62"/>
      <c r="U39" s="62"/>
      <c r="V39" s="62"/>
      <c r="W39" s="62"/>
      <c r="X39" s="62"/>
      <c r="Y39" s="62"/>
      <c r="Z39" s="37"/>
      <c r="AA39" s="37"/>
      <c r="AB39" s="37"/>
      <c r="AC39" s="37"/>
      <c r="AD39" s="37"/>
      <c r="AE39" s="37"/>
      <c r="AF39" s="37"/>
      <c r="AG39" s="37"/>
      <c r="AH39" s="37"/>
      <c r="AI39" s="37"/>
    </row>
    <row r="40" spans="2:35" s="43" customFormat="1" x14ac:dyDescent="0.25"/>
    <row r="41" spans="2:35" s="43" customFormat="1" x14ac:dyDescent="0.25"/>
    <row r="42" spans="2:35" s="43" customFormat="1" x14ac:dyDescent="0.25"/>
    <row r="43" spans="2:35" s="43" customFormat="1" x14ac:dyDescent="0.25"/>
    <row r="44" spans="2:35" s="43" customFormat="1" x14ac:dyDescent="0.25"/>
    <row r="45" spans="2:35" s="43" customFormat="1" x14ac:dyDescent="0.25"/>
    <row r="46" spans="2:35" s="43" customFormat="1" x14ac:dyDescent="0.25"/>
    <row r="47" spans="2:35" s="43" customFormat="1" x14ac:dyDescent="0.25"/>
    <row r="48" spans="2:35"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sheetData>
  <sheetProtection sheet="1" objects="1" scenarios="1"/>
  <mergeCells count="27">
    <mergeCell ref="C33:D33"/>
    <mergeCell ref="F33:G33"/>
    <mergeCell ref="C35:D35"/>
    <mergeCell ref="C36:D36"/>
    <mergeCell ref="C37:D37"/>
    <mergeCell ref="C24:D24"/>
    <mergeCell ref="C25:D25"/>
    <mergeCell ref="J25:K25"/>
    <mergeCell ref="C26:D26"/>
    <mergeCell ref="C27:D27"/>
    <mergeCell ref="O27:S31"/>
    <mergeCell ref="C28:D28"/>
    <mergeCell ref="C29:D29"/>
    <mergeCell ref="C30:D30"/>
    <mergeCell ref="C31:D31"/>
    <mergeCell ref="C22:D22"/>
    <mergeCell ref="J5:K5"/>
    <mergeCell ref="O7:S11"/>
    <mergeCell ref="C8:E8"/>
    <mergeCell ref="C10:E10"/>
    <mergeCell ref="C12:D12"/>
    <mergeCell ref="C13:D13"/>
    <mergeCell ref="C16:D16"/>
    <mergeCell ref="J15:K15"/>
    <mergeCell ref="C15:D15"/>
    <mergeCell ref="O17:S21"/>
    <mergeCell ref="C18:D18"/>
  </mergeCells>
  <conditionalFormatting sqref="H19">
    <cfRule type="expression" dxfId="11" priority="8">
      <formula>H$15="No"</formula>
    </cfRule>
  </conditionalFormatting>
  <conditionalFormatting sqref="F19:G19">
    <cfRule type="expression" dxfId="10" priority="7">
      <formula>F$15="No"</formula>
    </cfRule>
  </conditionalFormatting>
  <conditionalFormatting sqref="F18:H18">
    <cfRule type="expression" dxfId="9" priority="6">
      <formula>F$15="No"</formula>
    </cfRule>
  </conditionalFormatting>
  <dataValidations disablePrompts="1" count="4">
    <dataValidation type="list" allowBlank="1" showInputMessage="1" showErrorMessage="1" sqref="E13">
      <formula1>"L70,L80,L90"</formula1>
    </dataValidation>
    <dataValidation type="list" allowBlank="1" showInputMessage="1" showErrorMessage="1" sqref="E14">
      <formula1>"L80B10,L80B50,L90B10"</formula1>
    </dataValidation>
    <dataValidation type="list" allowBlank="1" showInputMessage="1" showErrorMessage="1" sqref="E33">
      <formula1>"replacement plan 1,replacement plan 2,replacement plan 3"</formula1>
    </dataValidation>
    <dataValidation type="list" allowBlank="1" showInputMessage="1" showErrorMessage="1" sqref="F15:H15">
      <formula1>"Si,No"</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899FBF82-198B-4D32-B3A9-301B59F4726F}">
            <xm:f>F$36&gt;'LCC Datos Base'!$E$13</xm:f>
            <x14:dxf>
              <font>
                <color theme="0"/>
              </font>
              <fill>
                <patternFill patternType="solid">
                  <bgColor theme="0"/>
                </patternFill>
              </fill>
              <border>
                <left/>
                <right/>
                <top/>
                <bottom/>
                <vertical/>
                <horizontal/>
              </border>
            </x14:dxf>
          </x14:cfRule>
          <xm:sqref>F37:AH37</xm:sqref>
        </x14:conditionalFormatting>
        <x14:conditionalFormatting xmlns:xm="http://schemas.microsoft.com/office/excel/2006/main">
          <x14:cfRule type="expression" priority="1" id="{D486DD8C-C582-4589-8370-33B6617E034A}">
            <xm:f>F$36&gt;'LCC Datos Base'!$E$13</xm:f>
            <x14:dxf>
              <font>
                <color theme="0"/>
              </font>
              <fill>
                <patternFill patternType="solid">
                  <bgColor theme="0"/>
                </patternFill>
              </fill>
              <border>
                <left/>
                <right/>
                <top/>
                <bottom/>
                <vertical/>
                <horizontal/>
              </border>
            </x14:dxf>
          </x14:cfRule>
          <xm:sqref>F36:AH36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81"/>
  <sheetViews>
    <sheetView workbookViewId="0">
      <selection activeCell="F7" sqref="F7"/>
    </sheetView>
  </sheetViews>
  <sheetFormatPr baseColWidth="10" defaultRowHeight="15" x14ac:dyDescent="0.25"/>
  <cols>
    <col min="1" max="1" width="5.7109375" style="43" customWidth="1"/>
    <col min="2" max="2" width="5.7109375" style="61" customWidth="1"/>
    <col min="3" max="3" width="16.7109375" customWidth="1"/>
    <col min="4" max="4" width="21.7109375" customWidth="1"/>
    <col min="5" max="7" width="14.28515625" bestFit="1" customWidth="1"/>
    <col min="8" max="24" width="13.140625" bestFit="1" customWidth="1"/>
    <col min="25" max="25" width="14.140625" bestFit="1" customWidth="1"/>
    <col min="27" max="34" width="11.42578125" style="61"/>
    <col min="35" max="35" width="12.5703125" style="61" bestFit="1" customWidth="1"/>
    <col min="37" max="45" width="11.42578125" style="43"/>
  </cols>
  <sheetData>
    <row r="1" spans="1:45" s="43" customFormat="1" ht="20.100000000000001" customHeight="1" x14ac:dyDescent="0.25"/>
    <row r="2" spans="1:45" s="61" customFormat="1" ht="20.100000000000001" customHeight="1" x14ac:dyDescent="0.4">
      <c r="A2" s="43"/>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43"/>
      <c r="AL2" s="43"/>
      <c r="AM2" s="43"/>
      <c r="AN2" s="43"/>
      <c r="AO2" s="43"/>
      <c r="AP2" s="43"/>
      <c r="AQ2" s="43"/>
      <c r="AR2" s="43"/>
      <c r="AS2" s="43"/>
    </row>
    <row r="3" spans="1:45" s="61" customFormat="1" ht="22.5" customHeight="1" x14ac:dyDescent="0.4">
      <c r="A3" s="43"/>
      <c r="B3" s="28"/>
      <c r="C3" s="198" t="s">
        <v>129</v>
      </c>
      <c r="D3" s="198"/>
      <c r="E3" s="198"/>
      <c r="F3" s="198"/>
      <c r="G3" s="19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43"/>
      <c r="AL3" s="43"/>
      <c r="AM3" s="43"/>
      <c r="AN3" s="43"/>
      <c r="AO3" s="43"/>
      <c r="AP3" s="43"/>
      <c r="AQ3" s="43"/>
      <c r="AR3" s="43"/>
      <c r="AS3" s="43"/>
    </row>
    <row r="4" spans="1:45" ht="16.5" customHeight="1" x14ac:dyDescent="0.2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row>
    <row r="5" spans="1:45" ht="20.100000000000001" customHeight="1" x14ac:dyDescent="0.35">
      <c r="B5" s="37"/>
      <c r="C5" s="75"/>
      <c r="D5" s="76"/>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row>
    <row r="6" spans="1:45" ht="30" customHeight="1" x14ac:dyDescent="0.25">
      <c r="B6" s="37"/>
      <c r="C6" s="76"/>
      <c r="D6" s="76"/>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1:45" ht="20.100000000000001" customHeight="1" x14ac:dyDescent="0.35">
      <c r="B7" s="37"/>
      <c r="C7" s="77" t="s">
        <v>132</v>
      </c>
      <c r="D7" s="76"/>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row>
    <row r="8" spans="1:45" ht="20.100000000000001" customHeight="1" x14ac:dyDescent="0.25">
      <c r="B8" s="37"/>
      <c r="C8" s="78"/>
      <c r="D8" s="79"/>
      <c r="E8" s="66" t="str">
        <f>IF('LCC Datos Específicos'!F10="","Product 1",'LCC Datos Específicos'!F10)</f>
        <v>LED 1</v>
      </c>
      <c r="F8" s="66" t="str">
        <f>IF('LCC Datos Específicos'!G10="","Product 1",'LCC Datos Específicos'!G10)</f>
        <v>LED 2</v>
      </c>
      <c r="G8" s="66" t="str">
        <f>IF('LCC Datos Específicos'!H10="","Product 1",'LCC Datos Específicos'!H10)</f>
        <v>LED 3</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row>
    <row r="9" spans="1:45" ht="20.100000000000001" customHeight="1" x14ac:dyDescent="0.25">
      <c r="B9" s="37"/>
      <c r="C9" s="63" t="s">
        <v>133</v>
      </c>
      <c r="D9" s="80" t="s">
        <v>101</v>
      </c>
      <c r="E9" s="81">
        <f>AI29</f>
        <v>94651.682932291951</v>
      </c>
      <c r="F9" s="81">
        <f>AI34</f>
        <v>97235.910590452433</v>
      </c>
      <c r="G9" s="81">
        <f>AI39</f>
        <v>75321.6585723975</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row>
    <row r="10" spans="1:45" ht="20.100000000000001" customHeight="1" x14ac:dyDescent="0.25">
      <c r="B10" s="37"/>
      <c r="C10" s="181" t="s">
        <v>130</v>
      </c>
      <c r="D10" s="182"/>
      <c r="E10" s="81">
        <f>AI30</f>
        <v>5833.3333333333339</v>
      </c>
      <c r="F10" s="81">
        <f>AI35</f>
        <v>5916.6666666666661</v>
      </c>
      <c r="G10" s="81">
        <f>AI40</f>
        <v>5833.3333333333339</v>
      </c>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row>
    <row r="11" spans="1:45" ht="20.100000000000001" customHeight="1" x14ac:dyDescent="0.25">
      <c r="B11" s="37"/>
      <c r="C11" s="63" t="s">
        <v>131</v>
      </c>
      <c r="D11" s="80" t="s">
        <v>101</v>
      </c>
      <c r="E11" s="81">
        <f>AI31</f>
        <v>78921.32370399819</v>
      </c>
      <c r="F11" s="81">
        <f>AI36</f>
        <v>81387.615069748135</v>
      </c>
      <c r="G11" s="81">
        <f>AI41</f>
        <v>65767.769753331828</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row>
    <row r="12" spans="1:45" ht="20.100000000000001" customHeight="1" x14ac:dyDescent="0.25">
      <c r="B12" s="37"/>
      <c r="C12" s="63" t="s">
        <v>120</v>
      </c>
      <c r="D12" s="80" t="s">
        <v>101</v>
      </c>
      <c r="E12" s="81">
        <f>AI32</f>
        <v>9897.0258949604449</v>
      </c>
      <c r="F12" s="81">
        <f>AI37</f>
        <v>9931.6288540376318</v>
      </c>
      <c r="G12" s="81">
        <f>AI42</f>
        <v>3720.5554857323314</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row>
    <row r="13" spans="1:45" ht="21" x14ac:dyDescent="0.35">
      <c r="B13" s="37"/>
      <c r="C13" s="75"/>
      <c r="D13" s="76"/>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row>
    <row r="14" spans="1:45" ht="21" x14ac:dyDescent="0.35">
      <c r="B14" s="37"/>
      <c r="C14" s="75"/>
      <c r="D14" s="76"/>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row>
    <row r="15" spans="1:45" ht="21" x14ac:dyDescent="0.35">
      <c r="B15" s="37"/>
      <c r="C15" s="75"/>
      <c r="D15" s="76"/>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row>
    <row r="16" spans="1:45" ht="21" x14ac:dyDescent="0.35">
      <c r="B16" s="37"/>
      <c r="C16" s="75"/>
      <c r="D16" s="76"/>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row>
    <row r="17" spans="2:36" ht="21" x14ac:dyDescent="0.35">
      <c r="B17" s="37"/>
      <c r="C17" s="75"/>
      <c r="D17" s="76"/>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row>
    <row r="18" spans="2:36" ht="21" x14ac:dyDescent="0.35">
      <c r="B18" s="37"/>
      <c r="C18" s="75"/>
      <c r="D18" s="76"/>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row>
    <row r="19" spans="2:36" ht="21" x14ac:dyDescent="0.35">
      <c r="B19" s="37"/>
      <c r="C19" s="75"/>
      <c r="D19" s="76"/>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row>
    <row r="20" spans="2:36" ht="21" x14ac:dyDescent="0.35">
      <c r="B20" s="37"/>
      <c r="C20" s="75"/>
      <c r="D20" s="76"/>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row>
    <row r="21" spans="2:36" ht="21" x14ac:dyDescent="0.35">
      <c r="B21" s="37"/>
      <c r="C21" s="75"/>
      <c r="D21" s="76"/>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row>
    <row r="22" spans="2:36" ht="21" x14ac:dyDescent="0.35">
      <c r="B22" s="37"/>
      <c r="C22" s="75"/>
      <c r="D22" s="76"/>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row>
    <row r="23" spans="2:36" ht="21" x14ac:dyDescent="0.35">
      <c r="B23" s="37"/>
      <c r="C23" s="75"/>
      <c r="D23" s="76"/>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row>
    <row r="24" spans="2:36" ht="21" x14ac:dyDescent="0.35">
      <c r="B24" s="37"/>
      <c r="C24" s="75"/>
      <c r="D24" s="76"/>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row>
    <row r="25" spans="2:36" ht="20.100000000000001" customHeight="1" x14ac:dyDescent="0.35">
      <c r="B25" s="37"/>
      <c r="C25" s="75" t="s">
        <v>136</v>
      </c>
      <c r="D25" s="76"/>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row>
    <row r="26" spans="2:36" ht="20.100000000000001" customHeight="1" x14ac:dyDescent="0.25">
      <c r="B26" s="37"/>
      <c r="C26" s="76"/>
      <c r="D26" s="76"/>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row>
    <row r="27" spans="2:36" ht="20.100000000000001" customHeight="1" x14ac:dyDescent="0.25">
      <c r="B27" s="37"/>
      <c r="C27" s="196" t="s">
        <v>135</v>
      </c>
      <c r="D27" s="197"/>
      <c r="E27" s="82">
        <v>1</v>
      </c>
      <c r="F27" s="176">
        <v>2</v>
      </c>
      <c r="G27" s="176">
        <v>3</v>
      </c>
      <c r="H27" s="176">
        <v>4</v>
      </c>
      <c r="I27" s="176">
        <v>5</v>
      </c>
      <c r="J27" s="176">
        <v>6</v>
      </c>
      <c r="K27" s="176">
        <v>7</v>
      </c>
      <c r="L27" s="176">
        <v>8</v>
      </c>
      <c r="M27" s="176">
        <v>9</v>
      </c>
      <c r="N27" s="176">
        <v>10</v>
      </c>
      <c r="O27" s="176">
        <v>11</v>
      </c>
      <c r="P27" s="176">
        <v>12</v>
      </c>
      <c r="Q27" s="176">
        <v>13</v>
      </c>
      <c r="R27" s="176">
        <v>14</v>
      </c>
      <c r="S27" s="176">
        <v>15</v>
      </c>
      <c r="T27" s="176">
        <v>16</v>
      </c>
      <c r="U27" s="176">
        <v>17</v>
      </c>
      <c r="V27" s="176">
        <v>18</v>
      </c>
      <c r="W27" s="176">
        <v>19</v>
      </c>
      <c r="X27" s="176">
        <v>20</v>
      </c>
      <c r="Y27" s="176">
        <v>21</v>
      </c>
      <c r="Z27" s="176">
        <v>22</v>
      </c>
      <c r="AA27" s="176">
        <v>23</v>
      </c>
      <c r="AB27" s="176">
        <v>24</v>
      </c>
      <c r="AC27" s="176">
        <v>25</v>
      </c>
      <c r="AD27" s="176">
        <v>26</v>
      </c>
      <c r="AE27" s="176">
        <v>27</v>
      </c>
      <c r="AF27" s="176">
        <v>28</v>
      </c>
      <c r="AG27" s="176">
        <v>29</v>
      </c>
      <c r="AH27" s="176">
        <v>30</v>
      </c>
      <c r="AI27" s="83" t="s">
        <v>133</v>
      </c>
      <c r="AJ27" s="37"/>
    </row>
    <row r="28" spans="2:36" ht="20.100000000000001" customHeight="1" x14ac:dyDescent="0.25">
      <c r="B28" s="37"/>
      <c r="C28" s="79"/>
      <c r="D28" s="79"/>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37"/>
    </row>
    <row r="29" spans="2:36" ht="20.100000000000001" customHeight="1" x14ac:dyDescent="0.25">
      <c r="B29" s="37"/>
      <c r="C29" s="85" t="str">
        <f>IF('LCC Datos Específicos'!F10="","Product 1",'LCC Datos Específicos'!F10)</f>
        <v>LED 1</v>
      </c>
      <c r="D29" s="69" t="s">
        <v>133</v>
      </c>
      <c r="E29" s="86">
        <f>'Cálculos Nueva Instalación'!E50</f>
        <v>7941.4000000000005</v>
      </c>
      <c r="F29" s="86">
        <f>'Cálculos Nueva Instalación'!F50</f>
        <v>2139.6026666666658</v>
      </c>
      <c r="G29" s="86">
        <f>'Cálculos Nueva Instalación'!G50</f>
        <v>2171.6117066666657</v>
      </c>
      <c r="H29" s="86">
        <f>'Cálculos Nueva Instalación'!H50</f>
        <v>2204.1008822666654</v>
      </c>
      <c r="I29" s="86">
        <f>'Cálculos Nueva Instalación'!I50</f>
        <v>2757.3794005006653</v>
      </c>
      <c r="J29" s="86">
        <f>'Cálculos Nueva Instalación'!J50</f>
        <v>2270.5485564331748</v>
      </c>
      <c r="K29" s="86">
        <f>'Cálculos Nueva Instalación'!K50</f>
        <v>2304.5217847796721</v>
      </c>
      <c r="L29" s="86">
        <f>'Cálculos Nueva Instalación'!L50</f>
        <v>2339.0046115513665</v>
      </c>
      <c r="M29" s="86">
        <f>'Cálculos Nueva Instalación'!M50</f>
        <v>2374.0046807246367</v>
      </c>
      <c r="N29" s="86">
        <f>'Cálculos Nueva Instalación'!N50</f>
        <v>2956.3723872776873</v>
      </c>
      <c r="O29" s="86">
        <f>'Cálculos Nueva Instalación'!O50</f>
        <v>2445.587697199539</v>
      </c>
      <c r="P29" s="86">
        <f>'Cálculos Nueva Instalación'!P50</f>
        <v>2482.1865126575317</v>
      </c>
      <c r="Q29" s="86">
        <f>'Cálculos Nueva Instalación'!Q50</f>
        <v>2519.3343103473944</v>
      </c>
      <c r="R29" s="86">
        <f>'Cálculos Nueva Instalación'!R50</f>
        <v>2557.039325002605</v>
      </c>
      <c r="S29" s="86">
        <f>'Cálculos Nueva Instalación'!S50</f>
        <v>3170.0470214964544</v>
      </c>
      <c r="T29" s="86">
        <f>'Cálculos Nueva Instalación'!T50</f>
        <v>2634.1545636008077</v>
      </c>
      <c r="U29" s="86">
        <f>'Cálculos Nueva Instalación'!U50</f>
        <v>2673.5818820548188</v>
      </c>
      <c r="V29" s="86">
        <f>'Cálculos Nueva Instalación'!V50</f>
        <v>2713.6006102856413</v>
      </c>
      <c r="W29" s="86">
        <f>'Cálculos Nueva Instalación'!W50</f>
        <v>2754.2196194399253</v>
      </c>
      <c r="X29" s="86">
        <f>'Cálculos Nueva Instalación'!X50</f>
        <v>3399.5023889532895</v>
      </c>
      <c r="Y29" s="86">
        <f>'Cálculos Nueva Instalación'!Y50</f>
        <v>2837.2946324374961</v>
      </c>
      <c r="Z29" s="86">
        <f>'Cálculos Nueva Instalación'!Z50</f>
        <v>2879.7690519240582</v>
      </c>
      <c r="AA29" s="86">
        <f>'Cálculos Nueva Instalación'!AA50</f>
        <v>2922.8805877029185</v>
      </c>
      <c r="AB29" s="86">
        <f>'Cálculos Nueva Instalación'!AB50</f>
        <v>2966.6387965184622</v>
      </c>
      <c r="AC29" s="86">
        <f>'Cálculos Nueva Instalación'!AC50</f>
        <v>3645.9207027321959</v>
      </c>
      <c r="AD29" s="86">
        <f>'Cálculos Nueva Instalación'!AD50</f>
        <v>3056.1341791432319</v>
      </c>
      <c r="AE29" s="86">
        <f>'Cálculos Nueva Instalación'!AE50</f>
        <v>3606.909554875926</v>
      </c>
      <c r="AF29" s="86">
        <f>'Cálculos Nueva Instalación'!AF50</f>
        <v>8710.6478768834568</v>
      </c>
      <c r="AG29" s="86">
        <f>'Cálculos Nueva Instalación'!AG50</f>
        <v>3307.1133071104</v>
      </c>
      <c r="AH29" s="86">
        <f>'Cálculos Nueva Instalación'!AH50</f>
        <v>3910.5736350586212</v>
      </c>
      <c r="AI29" s="86">
        <f>SUM(E29:AH29)</f>
        <v>94651.682932291951</v>
      </c>
      <c r="AJ29" s="37"/>
    </row>
    <row r="30" spans="2:36" ht="20.100000000000001" customHeight="1" x14ac:dyDescent="0.25">
      <c r="B30" s="37"/>
      <c r="C30" s="87"/>
      <c r="D30" s="69" t="s">
        <v>134</v>
      </c>
      <c r="E30" s="81">
        <f>'Cálculos Nueva Instalación'!E9+'Cálculos Nueva Instalación'!E8</f>
        <v>5833.3333333333339</v>
      </c>
      <c r="F30" s="86">
        <f>'Cálculos Nueva Instalación'!F9+'Cálculos Nueva Instalación'!F8</f>
        <v>0</v>
      </c>
      <c r="G30" s="86">
        <f>'Cálculos Nueva Instalación'!G9+'Cálculos Nueva Instalación'!G8</f>
        <v>0</v>
      </c>
      <c r="H30" s="86">
        <f>'Cálculos Nueva Instalación'!H9+'Cálculos Nueva Instalación'!H8</f>
        <v>0</v>
      </c>
      <c r="I30" s="86">
        <f>'Cálculos Nueva Instalación'!I9+'Cálculos Nueva Instalación'!I8</f>
        <v>0</v>
      </c>
      <c r="J30" s="86">
        <f>'Cálculos Nueva Instalación'!J9+'Cálculos Nueva Instalación'!J8</f>
        <v>0</v>
      </c>
      <c r="K30" s="86">
        <f>'Cálculos Nueva Instalación'!K9+'Cálculos Nueva Instalación'!K8</f>
        <v>0</v>
      </c>
      <c r="L30" s="86">
        <f>'Cálculos Nueva Instalación'!L9+'Cálculos Nueva Instalación'!L8</f>
        <v>0</v>
      </c>
      <c r="M30" s="86">
        <f>'Cálculos Nueva Instalación'!M9+'Cálculos Nueva Instalación'!M8</f>
        <v>0</v>
      </c>
      <c r="N30" s="86">
        <f>'Cálculos Nueva Instalación'!N9+'Cálculos Nueva Instalación'!N8</f>
        <v>0</v>
      </c>
      <c r="O30" s="86">
        <f>'Cálculos Nueva Instalación'!O9+'Cálculos Nueva Instalación'!O8</f>
        <v>0</v>
      </c>
      <c r="P30" s="86">
        <f>'Cálculos Nueva Instalación'!P9+'Cálculos Nueva Instalación'!P8</f>
        <v>0</v>
      </c>
      <c r="Q30" s="86">
        <f>'Cálculos Nueva Instalación'!Q9+'Cálculos Nueva Instalación'!Q8</f>
        <v>0</v>
      </c>
      <c r="R30" s="86">
        <f>'Cálculos Nueva Instalación'!R9+'Cálculos Nueva Instalación'!R8</f>
        <v>0</v>
      </c>
      <c r="S30" s="86">
        <f>'Cálculos Nueva Instalación'!S9+'Cálculos Nueva Instalación'!S8</f>
        <v>0</v>
      </c>
      <c r="T30" s="86">
        <f>'Cálculos Nueva Instalación'!T9+'Cálculos Nueva Instalación'!T8</f>
        <v>0</v>
      </c>
      <c r="U30" s="86">
        <f>'Cálculos Nueva Instalación'!U9+'Cálculos Nueva Instalación'!U8</f>
        <v>0</v>
      </c>
      <c r="V30" s="86">
        <f>'Cálculos Nueva Instalación'!V9+'Cálculos Nueva Instalación'!V8</f>
        <v>0</v>
      </c>
      <c r="W30" s="86">
        <f>'Cálculos Nueva Instalación'!W9+'Cálculos Nueva Instalación'!W8</f>
        <v>0</v>
      </c>
      <c r="X30" s="86">
        <f>'Cálculos Nueva Instalación'!X9+'Cálculos Nueva Instalación'!X8</f>
        <v>0</v>
      </c>
      <c r="Y30" s="86">
        <f>'Cálculos Nueva Instalación'!Y9+'Cálculos Nueva Instalación'!Y8</f>
        <v>0</v>
      </c>
      <c r="Z30" s="86">
        <f>'Cálculos Nueva Instalación'!Z9+'Cálculos Nueva Instalación'!Z8</f>
        <v>0</v>
      </c>
      <c r="AA30" s="86">
        <f>'Cálculos Nueva Instalación'!AA9+'Cálculos Nueva Instalación'!AA8</f>
        <v>0</v>
      </c>
      <c r="AB30" s="86">
        <f>'Cálculos Nueva Instalación'!AB9+'Cálculos Nueva Instalación'!AB8</f>
        <v>0</v>
      </c>
      <c r="AC30" s="86">
        <f>'Cálculos Nueva Instalación'!AC9+'Cálculos Nueva Instalación'!AC8</f>
        <v>0</v>
      </c>
      <c r="AD30" s="86">
        <f>'Cálculos Nueva Instalación'!AD9+'Cálculos Nueva Instalación'!AD8</f>
        <v>0</v>
      </c>
      <c r="AE30" s="86">
        <f>'Cálculos Nueva Instalación'!AE9+'Cálculos Nueva Instalación'!AE8</f>
        <v>0</v>
      </c>
      <c r="AF30" s="86">
        <f>'Cálculos Nueva Instalación'!AF9+'Cálculos Nueva Instalación'!AF8</f>
        <v>0</v>
      </c>
      <c r="AG30" s="86">
        <f>'Cálculos Nueva Instalación'!AG9+'Cálculos Nueva Instalación'!AG8</f>
        <v>0</v>
      </c>
      <c r="AH30" s="86">
        <f>'Cálculos Nueva Instalación'!AH9+'Cálculos Nueva Instalación'!AH8</f>
        <v>0</v>
      </c>
      <c r="AI30" s="81">
        <f t="shared" ref="AI30:AI42" si="0">SUM(E30:AH30)</f>
        <v>5833.3333333333339</v>
      </c>
      <c r="AJ30" s="37"/>
    </row>
    <row r="31" spans="2:36" ht="20.100000000000001" customHeight="1" x14ac:dyDescent="0.25">
      <c r="B31" s="37"/>
      <c r="C31" s="87"/>
      <c r="D31" s="69" t="s">
        <v>131</v>
      </c>
      <c r="E31" s="81">
        <f>'Cálculos Nueva Instalación'!E36</f>
        <v>2102.3999999999996</v>
      </c>
      <c r="F31" s="86">
        <f>'Cálculos Nueva Instalación'!F36</f>
        <v>2133.9359999999992</v>
      </c>
      <c r="G31" s="86">
        <f>'Cálculos Nueva Instalación'!G36</f>
        <v>2165.9450399999992</v>
      </c>
      <c r="H31" s="86">
        <f>'Cálculos Nueva Instalación'!H36</f>
        <v>2198.4342155999989</v>
      </c>
      <c r="I31" s="86">
        <f>'Cálculos Nueva Instalación'!I36</f>
        <v>2231.4107288339987</v>
      </c>
      <c r="J31" s="86">
        <f>'Cálculos Nueva Instalación'!J36</f>
        <v>2264.8818897665083</v>
      </c>
      <c r="K31" s="86">
        <f>'Cálculos Nueva Instalación'!K36</f>
        <v>2298.8551181130056</v>
      </c>
      <c r="L31" s="86">
        <f>'Cálculos Nueva Instalación'!L36</f>
        <v>2333.3379448846999</v>
      </c>
      <c r="M31" s="86">
        <f>'Cálculos Nueva Instalación'!M36</f>
        <v>2368.3380140579702</v>
      </c>
      <c r="N31" s="86">
        <f>'Cálculos Nueva Instalación'!N36</f>
        <v>2403.8630842688399</v>
      </c>
      <c r="O31" s="86">
        <f>'Cálculos Nueva Instalación'!O36</f>
        <v>2439.9210305328725</v>
      </c>
      <c r="P31" s="86">
        <f>'Cálculos Nueva Instalación'!P36</f>
        <v>2476.5198459908652</v>
      </c>
      <c r="Q31" s="86">
        <f>'Cálculos Nueva Instalación'!Q36</f>
        <v>2513.6676436807279</v>
      </c>
      <c r="R31" s="86">
        <f>'Cálculos Nueva Instalación'!R36</f>
        <v>2551.3726583359385</v>
      </c>
      <c r="S31" s="86">
        <f>'Cálculos Nueva Instalación'!S36</f>
        <v>2589.6432482109767</v>
      </c>
      <c r="T31" s="86">
        <f>'Cálculos Nueva Instalación'!T36</f>
        <v>2628.4878969341412</v>
      </c>
      <c r="U31" s="86">
        <f>'Cálculos Nueva Instalación'!U36</f>
        <v>2667.9152153881523</v>
      </c>
      <c r="V31" s="86">
        <f>'Cálculos Nueva Instalación'!V36</f>
        <v>2707.9339436189748</v>
      </c>
      <c r="W31" s="86">
        <f>'Cálculos Nueva Instalación'!W36</f>
        <v>2748.5529527732588</v>
      </c>
      <c r="X31" s="86">
        <f>'Cálculos Nueva Instalación'!X36</f>
        <v>2789.7812470648573</v>
      </c>
      <c r="Y31" s="86">
        <f>'Cálculos Nueva Instalación'!Y36</f>
        <v>2831.6279657708296</v>
      </c>
      <c r="Z31" s="86">
        <f>'Cálculos Nueva Instalación'!Z36</f>
        <v>2874.1023852573917</v>
      </c>
      <c r="AA31" s="86">
        <f>'Cálculos Nueva Instalación'!AA36</f>
        <v>2917.213921036252</v>
      </c>
      <c r="AB31" s="86">
        <f>'Cálculos Nueva Instalación'!AB36</f>
        <v>2960.9721298517957</v>
      </c>
      <c r="AC31" s="86">
        <f>'Cálculos Nueva Instalación'!AC36</f>
        <v>3005.3867117995719</v>
      </c>
      <c r="AD31" s="86">
        <f>'Cálculos Nueva Instalación'!AD36</f>
        <v>3050.4675124765654</v>
      </c>
      <c r="AE31" s="86">
        <f>'Cálculos Nueva Instalación'!AE36</f>
        <v>3096.2245251637137</v>
      </c>
      <c r="AF31" s="86">
        <f>'Cálculos Nueva Instalación'!AF36</f>
        <v>3142.667893041169</v>
      </c>
      <c r="AG31" s="86">
        <f>'Cálculos Nueva Instalación'!AG36</f>
        <v>3189.8079114367856</v>
      </c>
      <c r="AH31" s="86">
        <f>'Cálculos Nueva Instalación'!AH36</f>
        <v>3237.655030108338</v>
      </c>
      <c r="AI31" s="81">
        <f t="shared" si="0"/>
        <v>78921.32370399819</v>
      </c>
      <c r="AJ31" s="37"/>
    </row>
    <row r="32" spans="2:36" ht="20.100000000000001" customHeight="1" x14ac:dyDescent="0.25">
      <c r="B32" s="37"/>
      <c r="C32" s="87"/>
      <c r="D32" s="69" t="s">
        <v>120</v>
      </c>
      <c r="E32" s="88">
        <f>'Cálculos Nueva Instalación'!E47</f>
        <v>5.6666666666666661</v>
      </c>
      <c r="F32" s="86">
        <f>'Cálculos Nueva Instalación'!F47</f>
        <v>5.6666666666666661</v>
      </c>
      <c r="G32" s="86">
        <f>'Cálculos Nueva Instalación'!G47</f>
        <v>5.6666666666666661</v>
      </c>
      <c r="H32" s="86">
        <f>'Cálculos Nueva Instalación'!H47</f>
        <v>5.6666666666666661</v>
      </c>
      <c r="I32" s="86">
        <f>'Cálculos Nueva Instalación'!I47</f>
        <v>525.96867166666664</v>
      </c>
      <c r="J32" s="86">
        <f>'Cálculos Nueva Instalación'!J47</f>
        <v>5.6666666666666661</v>
      </c>
      <c r="K32" s="86">
        <f>'Cálculos Nueva Instalación'!K47</f>
        <v>5.6666666666666661</v>
      </c>
      <c r="L32" s="86">
        <f>'Cálculos Nueva Instalación'!L47</f>
        <v>5.6666666666666661</v>
      </c>
      <c r="M32" s="86">
        <f>'Cálculos Nueva Instalación'!M47</f>
        <v>5.6666666666666661</v>
      </c>
      <c r="N32" s="86">
        <f>'Cálculos Nueva Instalación'!N47</f>
        <v>552.50930300884716</v>
      </c>
      <c r="O32" s="86">
        <f>'Cálculos Nueva Instalación'!O47</f>
        <v>5.6666666666666661</v>
      </c>
      <c r="P32" s="86">
        <f>'Cálculos Nueva Instalación'!P47</f>
        <v>5.6666666666666661</v>
      </c>
      <c r="Q32" s="86">
        <f>'Cálculos Nueva Instalación'!Q47</f>
        <v>5.6666666666666661</v>
      </c>
      <c r="R32" s="86">
        <f>'Cálculos Nueva Instalación'!R47</f>
        <v>5.6666666666666661</v>
      </c>
      <c r="S32" s="86">
        <f>'Cálculos Nueva Instalación'!S47</f>
        <v>580.40377328547788</v>
      </c>
      <c r="T32" s="86">
        <f>'Cálculos Nueva Instalación'!T47</f>
        <v>5.6666666666666661</v>
      </c>
      <c r="U32" s="86">
        <f>'Cálculos Nueva Instalación'!U47</f>
        <v>5.6666666666666661</v>
      </c>
      <c r="V32" s="86">
        <f>'Cálculos Nueva Instalación'!V47</f>
        <v>5.6666666666666661</v>
      </c>
      <c r="W32" s="86">
        <f>'Cálculos Nueva Instalación'!W47</f>
        <v>5.6666666666666661</v>
      </c>
      <c r="X32" s="86">
        <f>'Cálculos Nueva Instalación'!X47</f>
        <v>609.72114188843238</v>
      </c>
      <c r="Y32" s="86">
        <f>'Cálculos Nueva Instalación'!Y47</f>
        <v>5.6666666666666661</v>
      </c>
      <c r="Z32" s="86">
        <f>'Cálculos Nueva Instalación'!Z47</f>
        <v>5.6666666666666661</v>
      </c>
      <c r="AA32" s="86">
        <f>'Cálculos Nueva Instalación'!AA47</f>
        <v>5.6666666666666661</v>
      </c>
      <c r="AB32" s="86">
        <f>'Cálculos Nueva Instalación'!AB47</f>
        <v>5.6666666666666661</v>
      </c>
      <c r="AC32" s="86">
        <f>'Cálculos Nueva Instalación'!AC47</f>
        <v>640.53399093262408</v>
      </c>
      <c r="AD32" s="86">
        <f>'Cálculos Nueva Instalación'!AD47</f>
        <v>5.6666666666666661</v>
      </c>
      <c r="AE32" s="86">
        <f>'Cálculos Nueva Instalación'!AE47</f>
        <v>510.68502971221227</v>
      </c>
      <c r="AF32" s="86">
        <f>'Cálculos Nueva Instalación'!AF47</f>
        <v>5567.9799838422869</v>
      </c>
      <c r="AG32" s="86">
        <f>'Cálculos Nueva Instalación'!AG47</f>
        <v>117.3053956736142</v>
      </c>
      <c r="AH32" s="86">
        <f>'Cálculos Nueva Instalación'!AH47</f>
        <v>672.91860495028345</v>
      </c>
      <c r="AI32" s="88">
        <f t="shared" si="0"/>
        <v>9897.0258949604449</v>
      </c>
      <c r="AJ32" s="37"/>
    </row>
    <row r="33" spans="2:36" ht="20.100000000000001" customHeight="1" x14ac:dyDescent="0.25">
      <c r="B33" s="37"/>
      <c r="C33" s="87"/>
      <c r="D33" s="7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37"/>
    </row>
    <row r="34" spans="2:36" ht="20.100000000000001" customHeight="1" x14ac:dyDescent="0.25">
      <c r="B34" s="37"/>
      <c r="C34" s="85" t="str">
        <f>IF('LCC Datos Específicos'!G10="","Product 1",'LCC Datos Específicos'!G10)</f>
        <v>LED 2</v>
      </c>
      <c r="D34" s="71" t="s">
        <v>133</v>
      </c>
      <c r="E34" s="86">
        <f>'Cálculos Nueva Instalación'!E107</f>
        <v>8090.5166666666664</v>
      </c>
      <c r="F34" s="86">
        <f>'Cálculos Nueva Instalación'!F107</f>
        <v>2206.3714999999997</v>
      </c>
      <c r="G34" s="86">
        <f>'Cálculos Nueva Instalación'!G107</f>
        <v>2239.3808224999989</v>
      </c>
      <c r="H34" s="86">
        <f>'Cálculos Nueva Instalación'!H107</f>
        <v>2272.8852848374986</v>
      </c>
      <c r="I34" s="86">
        <f>'Cálculos Nueva Instalación'!I107</f>
        <v>2827.1943191100613</v>
      </c>
      <c r="J34" s="86">
        <f>'Cálculos Nueva Instalación'!J107</f>
        <v>2341.4094488217115</v>
      </c>
      <c r="K34" s="86">
        <f>'Cálculos Nueva Instalación'!K107</f>
        <v>2376.4443405540369</v>
      </c>
      <c r="L34" s="86">
        <f>'Cálculos Nueva Instalación'!L107</f>
        <v>2412.0047556623472</v>
      </c>
      <c r="M34" s="86">
        <f>'Cálculos Nueva Instalación'!M107</f>
        <v>2448.0985769972817</v>
      </c>
      <c r="N34" s="86">
        <f>'Cálculos Nueva Instalación'!N107</f>
        <v>3031.5764419944212</v>
      </c>
      <c r="O34" s="86">
        <f>'Cálculos Nueva Instalación'!O107</f>
        <v>2521.9185627370243</v>
      </c>
      <c r="P34" s="86">
        <f>'Cálculos Nueva Instalación'!P107</f>
        <v>2559.6610911780795</v>
      </c>
      <c r="Q34" s="86">
        <f>'Cálculos Nueva Instalación'!Q107</f>
        <v>2597.9697575457503</v>
      </c>
      <c r="R34" s="86">
        <f>'Cálculos Nueva Instalación'!R107</f>
        <v>2636.8530539089365</v>
      </c>
      <c r="S34" s="86">
        <f>'Cálculos Nueva Instalación'!S107</f>
        <v>3251.056706336381</v>
      </c>
      <c r="T34" s="86">
        <f>'Cálculos Nueva Instalación'!T107</f>
        <v>2716.3781437133325</v>
      </c>
      <c r="U34" s="86">
        <f>'Cálculos Nueva Instalación'!U107</f>
        <v>2757.0375658690323</v>
      </c>
      <c r="V34" s="86">
        <f>'Cálculos Nueva Instalación'!V107</f>
        <v>2798.3068793570674</v>
      </c>
      <c r="W34" s="86">
        <f>'Cálculos Nueva Instalación'!W107</f>
        <v>2840.1952325474231</v>
      </c>
      <c r="X34" s="86">
        <f>'Cálculos Nueva Instalación'!X107</f>
        <v>3486.7663862574004</v>
      </c>
      <c r="Y34" s="86">
        <f>'Cálculos Nueva Instalación'!Y107</f>
        <v>2925.8663397011683</v>
      </c>
      <c r="Z34" s="86">
        <f>'Cálculos Nueva Instalación'!Z107</f>
        <v>2969.6680847966854</v>
      </c>
      <c r="AA34" s="86">
        <f>'Cálculos Nueva Instalación'!AA107</f>
        <v>3014.1268560686349</v>
      </c>
      <c r="AB34" s="86">
        <f>'Cálculos Nueva Instalación'!AB107</f>
        <v>3059.2525089096639</v>
      </c>
      <c r="AC34" s="86">
        <f>'Cálculos Nueva Instalación'!AC107</f>
        <v>3739.9223708092659</v>
      </c>
      <c r="AD34" s="86">
        <f>'Cálculos Nueva Instalación'!AD107</f>
        <v>3151.544622241458</v>
      </c>
      <c r="AE34" s="86">
        <f>'Cálculos Nueva Instalación'!AE107</f>
        <v>3706.5480683160704</v>
      </c>
      <c r="AF34" s="86">
        <f>'Cálculos Nueva Instalación'!AF107</f>
        <v>8837.7082501567638</v>
      </c>
      <c r="AG34" s="86">
        <f>'Cálculos Nueva Instalación'!AG107</f>
        <v>3407.4142647754379</v>
      </c>
      <c r="AH34" s="86">
        <f>'Cálculos Nueva Instalación'!AH107</f>
        <v>4011.8336880828397</v>
      </c>
      <c r="AI34" s="86">
        <f t="shared" si="0"/>
        <v>97235.910590452433</v>
      </c>
      <c r="AJ34" s="37"/>
    </row>
    <row r="35" spans="2:36" ht="20.100000000000001" customHeight="1" x14ac:dyDescent="0.25">
      <c r="B35" s="37"/>
      <c r="C35" s="87"/>
      <c r="D35" s="71" t="s">
        <v>134</v>
      </c>
      <c r="E35" s="81">
        <f>'Cálculos Nueva Instalación'!E65+'Cálculos Nueva Instalación'!E66</f>
        <v>5916.6666666666661</v>
      </c>
      <c r="F35" s="86">
        <f>'Cálculos Nueva Instalación'!F65+'Cálculos Nueva Instalación'!F66</f>
        <v>0</v>
      </c>
      <c r="G35" s="86">
        <f>'Cálculos Nueva Instalación'!G65+'Cálculos Nueva Instalación'!G66</f>
        <v>0</v>
      </c>
      <c r="H35" s="86">
        <f>'Cálculos Nueva Instalación'!H65+'Cálculos Nueva Instalación'!H66</f>
        <v>0</v>
      </c>
      <c r="I35" s="86">
        <f>'Cálculos Nueva Instalación'!I65+'Cálculos Nueva Instalación'!I66</f>
        <v>0</v>
      </c>
      <c r="J35" s="86">
        <f>'Cálculos Nueva Instalación'!J65+'Cálculos Nueva Instalación'!J66</f>
        <v>0</v>
      </c>
      <c r="K35" s="86">
        <f>'Cálculos Nueva Instalación'!K65+'Cálculos Nueva Instalación'!K66</f>
        <v>0</v>
      </c>
      <c r="L35" s="86">
        <f>'Cálculos Nueva Instalación'!L65+'Cálculos Nueva Instalación'!L66</f>
        <v>0</v>
      </c>
      <c r="M35" s="86">
        <f>'Cálculos Nueva Instalación'!M65+'Cálculos Nueva Instalación'!M66</f>
        <v>0</v>
      </c>
      <c r="N35" s="86">
        <f>'Cálculos Nueva Instalación'!N65+'Cálculos Nueva Instalación'!N66</f>
        <v>0</v>
      </c>
      <c r="O35" s="86">
        <f>'Cálculos Nueva Instalación'!O65+'Cálculos Nueva Instalación'!O66</f>
        <v>0</v>
      </c>
      <c r="P35" s="86">
        <f>'Cálculos Nueva Instalación'!P65+'Cálculos Nueva Instalación'!P66</f>
        <v>0</v>
      </c>
      <c r="Q35" s="86">
        <f>'Cálculos Nueva Instalación'!Q65+'Cálculos Nueva Instalación'!Q66</f>
        <v>0</v>
      </c>
      <c r="R35" s="86">
        <f>'Cálculos Nueva Instalación'!R65+'Cálculos Nueva Instalación'!R66</f>
        <v>0</v>
      </c>
      <c r="S35" s="86">
        <f>'Cálculos Nueva Instalación'!S65+'Cálculos Nueva Instalación'!S66</f>
        <v>0</v>
      </c>
      <c r="T35" s="86">
        <f>'Cálculos Nueva Instalación'!T65+'Cálculos Nueva Instalación'!T66</f>
        <v>0</v>
      </c>
      <c r="U35" s="86">
        <f>'Cálculos Nueva Instalación'!U65+'Cálculos Nueva Instalación'!U66</f>
        <v>0</v>
      </c>
      <c r="V35" s="86">
        <f>'Cálculos Nueva Instalación'!V65+'Cálculos Nueva Instalación'!V66</f>
        <v>0</v>
      </c>
      <c r="W35" s="86">
        <f>'Cálculos Nueva Instalación'!W65+'Cálculos Nueva Instalación'!W66</f>
        <v>0</v>
      </c>
      <c r="X35" s="86">
        <f>'Cálculos Nueva Instalación'!X65+'Cálculos Nueva Instalación'!X66</f>
        <v>0</v>
      </c>
      <c r="Y35" s="86">
        <f>'Cálculos Nueva Instalación'!Y65+'Cálculos Nueva Instalación'!Y66</f>
        <v>0</v>
      </c>
      <c r="Z35" s="86">
        <f>'Cálculos Nueva Instalación'!Z65+'Cálculos Nueva Instalación'!Z66</f>
        <v>0</v>
      </c>
      <c r="AA35" s="86">
        <f>'Cálculos Nueva Instalación'!AA65+'Cálculos Nueva Instalación'!AA66</f>
        <v>0</v>
      </c>
      <c r="AB35" s="86">
        <f>'Cálculos Nueva Instalación'!AB65+'Cálculos Nueva Instalación'!AB66</f>
        <v>0</v>
      </c>
      <c r="AC35" s="86">
        <f>'Cálculos Nueva Instalación'!AC65+'Cálculos Nueva Instalación'!AC66</f>
        <v>0</v>
      </c>
      <c r="AD35" s="86">
        <f>'Cálculos Nueva Instalación'!AD65+'Cálculos Nueva Instalación'!AD66</f>
        <v>0</v>
      </c>
      <c r="AE35" s="86">
        <f>'Cálculos Nueva Instalación'!AE65+'Cálculos Nueva Instalación'!AE66</f>
        <v>0</v>
      </c>
      <c r="AF35" s="86">
        <f>'Cálculos Nueva Instalación'!AF65+'Cálculos Nueva Instalación'!AF66</f>
        <v>0</v>
      </c>
      <c r="AG35" s="86">
        <f>'Cálculos Nueva Instalación'!AG65+'Cálculos Nueva Instalación'!AG66</f>
        <v>0</v>
      </c>
      <c r="AH35" s="86">
        <f>'Cálculos Nueva Instalación'!AH65+'Cálculos Nueva Instalación'!AH66</f>
        <v>0</v>
      </c>
      <c r="AI35" s="81">
        <f t="shared" si="0"/>
        <v>5916.6666666666661</v>
      </c>
      <c r="AJ35" s="37"/>
    </row>
    <row r="36" spans="2:36" ht="20.100000000000001" customHeight="1" x14ac:dyDescent="0.25">
      <c r="B36" s="37"/>
      <c r="C36" s="87"/>
      <c r="D36" s="71" t="s">
        <v>131</v>
      </c>
      <c r="E36" s="81">
        <f>'Cálculos Nueva Instalación'!E93</f>
        <v>2168.1</v>
      </c>
      <c r="F36" s="86">
        <f>'Cálculos Nueva Instalación'!F93</f>
        <v>2200.6214999999997</v>
      </c>
      <c r="G36" s="86">
        <f>'Cálculos Nueva Instalación'!G93</f>
        <v>2233.6308224999989</v>
      </c>
      <c r="H36" s="86">
        <f>'Cálculos Nueva Instalación'!H93</f>
        <v>2267.1352848374986</v>
      </c>
      <c r="I36" s="86">
        <f>'Cálculos Nueva Instalación'!I93</f>
        <v>2301.1423141100613</v>
      </c>
      <c r="J36" s="86">
        <f>'Cálculos Nueva Instalación'!J93</f>
        <v>2335.6594488217115</v>
      </c>
      <c r="K36" s="86">
        <f>'Cálculos Nueva Instalación'!K93</f>
        <v>2370.6943405540369</v>
      </c>
      <c r="L36" s="86">
        <f>'Cálculos Nueva Instalación'!L93</f>
        <v>2406.2547556623472</v>
      </c>
      <c r="M36" s="86">
        <f>'Cálculos Nueva Instalación'!M93</f>
        <v>2442.3485769972817</v>
      </c>
      <c r="N36" s="86">
        <f>'Cálculos Nueva Instalación'!N93</f>
        <v>2478.9838056522408</v>
      </c>
      <c r="O36" s="86">
        <f>'Cálculos Nueva Instalación'!O93</f>
        <v>2516.1685627370243</v>
      </c>
      <c r="P36" s="86">
        <f>'Cálculos Nueva Instalación'!P93</f>
        <v>2553.9110911780795</v>
      </c>
      <c r="Q36" s="86">
        <f>'Cálculos Nueva Instalación'!Q93</f>
        <v>2592.2197575457503</v>
      </c>
      <c r="R36" s="86">
        <f>'Cálculos Nueva Instalación'!R93</f>
        <v>2631.1030539089365</v>
      </c>
      <c r="S36" s="86">
        <f>'Cálculos Nueva Instalación'!S93</f>
        <v>2670.5695997175699</v>
      </c>
      <c r="T36" s="86">
        <f>'Cálculos Nueva Instalación'!T93</f>
        <v>2710.6281437133325</v>
      </c>
      <c r="U36" s="86">
        <f>'Cálculos Nueva Instalación'!U93</f>
        <v>2751.2875658690323</v>
      </c>
      <c r="V36" s="86">
        <f>'Cálculos Nueva Instalación'!V93</f>
        <v>2792.5568793570674</v>
      </c>
      <c r="W36" s="86">
        <f>'Cálculos Nueva Instalación'!W93</f>
        <v>2834.4452325474231</v>
      </c>
      <c r="X36" s="86">
        <f>'Cálculos Nueva Instalación'!X93</f>
        <v>2876.9619110356348</v>
      </c>
      <c r="Y36" s="86">
        <f>'Cálculos Nueva Instalación'!Y93</f>
        <v>2920.1163397011683</v>
      </c>
      <c r="Z36" s="86">
        <f>'Cálculos Nueva Instalación'!Z93</f>
        <v>2963.9180847966854</v>
      </c>
      <c r="AA36" s="86">
        <f>'Cálculos Nueva Instalación'!AA93</f>
        <v>3008.3768560686349</v>
      </c>
      <c r="AB36" s="86">
        <f>'Cálculos Nueva Instalación'!AB93</f>
        <v>3053.5025089096639</v>
      </c>
      <c r="AC36" s="86">
        <f>'Cálculos Nueva Instalación'!AC93</f>
        <v>3099.3050465433084</v>
      </c>
      <c r="AD36" s="86">
        <f>'Cálculos Nueva Instalación'!AD93</f>
        <v>3145.794622241458</v>
      </c>
      <c r="AE36" s="86">
        <f>'Cálculos Nueva Instalación'!AE93</f>
        <v>3192.9815415750795</v>
      </c>
      <c r="AF36" s="86">
        <f>'Cálculos Nueva Instalación'!AF93</f>
        <v>3240.8762646987057</v>
      </c>
      <c r="AG36" s="86">
        <f>'Cálculos Nueva Instalación'!AG93</f>
        <v>3289.4894086691852</v>
      </c>
      <c r="AH36" s="86">
        <f>'Cálculos Nueva Instalación'!AH93</f>
        <v>3338.831749799223</v>
      </c>
      <c r="AI36" s="81">
        <f t="shared" si="0"/>
        <v>81387.615069748135</v>
      </c>
      <c r="AJ36" s="37"/>
    </row>
    <row r="37" spans="2:36" ht="20.100000000000001" customHeight="1" x14ac:dyDescent="0.25">
      <c r="B37" s="37"/>
      <c r="C37" s="87"/>
      <c r="D37" s="71" t="s">
        <v>120</v>
      </c>
      <c r="E37" s="88">
        <f>'Cálculos Nueva Instalación'!E104</f>
        <v>5.75</v>
      </c>
      <c r="F37" s="86">
        <f>'Cálculos Nueva Instalación'!F104</f>
        <v>5.75</v>
      </c>
      <c r="G37" s="86">
        <f>'Cálculos Nueva Instalación'!G104</f>
        <v>5.75</v>
      </c>
      <c r="H37" s="86">
        <f>'Cálculos Nueva Instalación'!H104</f>
        <v>5.75</v>
      </c>
      <c r="I37" s="86">
        <f>'Cálculos Nueva Instalación'!I104</f>
        <v>526.05200500000001</v>
      </c>
      <c r="J37" s="86">
        <f>'Cálculos Nueva Instalación'!J104</f>
        <v>5.75</v>
      </c>
      <c r="K37" s="86">
        <f>'Cálculos Nueva Instalación'!K104</f>
        <v>5.75</v>
      </c>
      <c r="L37" s="86">
        <f>'Cálculos Nueva Instalación'!L104</f>
        <v>5.75</v>
      </c>
      <c r="M37" s="86">
        <f>'Cálculos Nueva Instalación'!M104</f>
        <v>5.75</v>
      </c>
      <c r="N37" s="86">
        <f>'Cálculos Nueva Instalación'!N104</f>
        <v>552.59263634218053</v>
      </c>
      <c r="O37" s="86">
        <f>'Cálculos Nueva Instalación'!O104</f>
        <v>5.75</v>
      </c>
      <c r="P37" s="86">
        <f>'Cálculos Nueva Instalación'!P104</f>
        <v>5.75</v>
      </c>
      <c r="Q37" s="86">
        <f>'Cálculos Nueva Instalación'!Q104</f>
        <v>5.75</v>
      </c>
      <c r="R37" s="86">
        <f>'Cálculos Nueva Instalación'!R104</f>
        <v>5.75</v>
      </c>
      <c r="S37" s="86">
        <f>'Cálculos Nueva Instalación'!S104</f>
        <v>580.48710661881125</v>
      </c>
      <c r="T37" s="86">
        <f>'Cálculos Nueva Instalación'!T104</f>
        <v>5.75</v>
      </c>
      <c r="U37" s="86">
        <f>'Cálculos Nueva Instalación'!U104</f>
        <v>5.75</v>
      </c>
      <c r="V37" s="86">
        <f>'Cálculos Nueva Instalación'!V104</f>
        <v>5.75</v>
      </c>
      <c r="W37" s="86">
        <f>'Cálculos Nueva Instalación'!W104</f>
        <v>5.75</v>
      </c>
      <c r="X37" s="86">
        <f>'Cálculos Nueva Instalación'!X104</f>
        <v>609.80447522176576</v>
      </c>
      <c r="Y37" s="86">
        <f>'Cálculos Nueva Instalación'!Y104</f>
        <v>5.75</v>
      </c>
      <c r="Z37" s="86">
        <f>'Cálculos Nueva Instalación'!Z104</f>
        <v>5.75</v>
      </c>
      <c r="AA37" s="86">
        <f>'Cálculos Nueva Instalación'!AA104</f>
        <v>5.75</v>
      </c>
      <c r="AB37" s="86">
        <f>'Cálculos Nueva Instalación'!AB104</f>
        <v>5.75</v>
      </c>
      <c r="AC37" s="86">
        <f>'Cálculos Nueva Instalación'!AC104</f>
        <v>640.61732426595745</v>
      </c>
      <c r="AD37" s="86">
        <f>'Cálculos Nueva Instalación'!AD104</f>
        <v>5.75</v>
      </c>
      <c r="AE37" s="86">
        <f>'Cálculos Nueva Instalación'!AE104</f>
        <v>513.56652674099109</v>
      </c>
      <c r="AF37" s="86">
        <f>'Cálculos Nueva Instalación'!AF104</f>
        <v>5596.8319854580586</v>
      </c>
      <c r="AG37" s="86">
        <f>'Cálculos Nueva Instalación'!AG104</f>
        <v>117.92485610625278</v>
      </c>
      <c r="AH37" s="86">
        <f>'Cálculos Nueva Instalación'!AH104</f>
        <v>673.00193828361682</v>
      </c>
      <c r="AI37" s="88">
        <f t="shared" si="0"/>
        <v>9931.6288540376318</v>
      </c>
      <c r="AJ37" s="37"/>
    </row>
    <row r="38" spans="2:36" ht="20.100000000000001" customHeight="1" x14ac:dyDescent="0.25">
      <c r="B38" s="37"/>
      <c r="C38" s="87"/>
      <c r="D38" s="7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37"/>
    </row>
    <row r="39" spans="2:36" ht="20.100000000000001" customHeight="1" x14ac:dyDescent="0.25">
      <c r="B39" s="37"/>
      <c r="C39" s="85" t="str">
        <f>IF('LCC Datos Específicos'!H10="","Product 1",'LCC Datos Específicos'!H10)</f>
        <v>LED 3</v>
      </c>
      <c r="D39" s="71" t="s">
        <v>133</v>
      </c>
      <c r="E39" s="86">
        <f>'Cálculos Nueva Instalación'!E164</f>
        <v>7591.0833333333339</v>
      </c>
      <c r="F39" s="86">
        <f>'Cálculos Nueva Instalación'!F164</f>
        <v>1784.0299999999997</v>
      </c>
      <c r="G39" s="86">
        <f>'Cálculos Nueva Instalación'!G164</f>
        <v>1810.7041999999994</v>
      </c>
      <c r="H39" s="86">
        <f>'Cálculos Nueva Instalación'!H164</f>
        <v>1837.7785129999988</v>
      </c>
      <c r="I39" s="86">
        <f>'Cálculos Nueva Instalación'!I164</f>
        <v>2385.5609456949987</v>
      </c>
      <c r="J39" s="86">
        <f>'Cálculos Nueva Instalación'!J164</f>
        <v>1893.1515748054235</v>
      </c>
      <c r="K39" s="86">
        <f>'Cálculos Nueva Instalación'!K164</f>
        <v>1921.4625984275046</v>
      </c>
      <c r="L39" s="86">
        <f>'Cálculos Nueva Instalación'!L164</f>
        <v>1950.1982874039168</v>
      </c>
      <c r="M39" s="86">
        <f>'Cálculos Nueva Instalación'!M164</f>
        <v>1979.3650117149755</v>
      </c>
      <c r="N39" s="86">
        <f>'Cálculos Nueva Instalación'!N164</f>
        <v>2555.8118732328803</v>
      </c>
      <c r="O39" s="86">
        <f>'Cálculos Nueva Instalación'!O164</f>
        <v>2039.0175254440601</v>
      </c>
      <c r="P39" s="86">
        <f>'Cálculos Nueva Instalación'!P164</f>
        <v>2069.5165383257213</v>
      </c>
      <c r="Q39" s="86">
        <f>'Cálculos Nueva Instalación'!Q164</f>
        <v>2100.4730364006064</v>
      </c>
      <c r="R39" s="86">
        <f>'Cálculos Nueva Instalación'!R164</f>
        <v>2131.8938819466152</v>
      </c>
      <c r="S39" s="86">
        <f>'Cálculos Nueva Instalación'!S164</f>
        <v>2738.5231467946251</v>
      </c>
      <c r="T39" s="86">
        <f>'Cálculos Nueva Instalación'!T164</f>
        <v>2196.1565807784509</v>
      </c>
      <c r="U39" s="86">
        <f>'Cálculos Nueva Instalación'!U164</f>
        <v>2229.0126794901275</v>
      </c>
      <c r="V39" s="86">
        <f>'Cálculos Nueva Instalación'!V164</f>
        <v>2262.3616196824792</v>
      </c>
      <c r="W39" s="86">
        <f>'Cálculos Nueva Instalación'!W164</f>
        <v>2296.2107939777156</v>
      </c>
      <c r="X39" s="86">
        <f>'Cálculos Nueva Instalación'!X164</f>
        <v>2934.6221811091468</v>
      </c>
      <c r="Y39" s="86">
        <f>'Cálculos Nueva Instalación'!Y164</f>
        <v>2365.4399714756914</v>
      </c>
      <c r="Z39" s="86">
        <f>'Cálculos Nueva Instalación'!Z164</f>
        <v>2400.8353210478263</v>
      </c>
      <c r="AA39" s="86">
        <f>'Cálculos Nueva Instalación'!AA164</f>
        <v>2436.7616008635432</v>
      </c>
      <c r="AB39" s="86">
        <f>'Cálculos Nueva Instalación'!AB164</f>
        <v>2473.2267748764962</v>
      </c>
      <c r="AC39" s="86">
        <f>'Cálculos Nueva Instalación'!AC164</f>
        <v>3145.1062507656011</v>
      </c>
      <c r="AD39" s="86">
        <f>'Cálculos Nueva Instalación'!AD164</f>
        <v>2547.8062603971375</v>
      </c>
      <c r="AE39" s="86">
        <f>'Cálculos Nueva Instalación'!AE164</f>
        <v>2585.9371043030947</v>
      </c>
      <c r="AF39" s="86">
        <f>'Cálculos Nueva Instalación'!AF164</f>
        <v>2624.639910867641</v>
      </c>
      <c r="AG39" s="86">
        <f>'Cálculos Nueva Instalación'!AG164</f>
        <v>2663.9232595306548</v>
      </c>
      <c r="AH39" s="86">
        <f>'Cálculos Nueva Instalación'!AH164</f>
        <v>3371.0477967072311</v>
      </c>
      <c r="AI39" s="86">
        <f t="shared" si="0"/>
        <v>75321.6585723975</v>
      </c>
      <c r="AJ39" s="37"/>
    </row>
    <row r="40" spans="2:36" ht="20.100000000000001" customHeight="1" x14ac:dyDescent="0.25">
      <c r="B40" s="37"/>
      <c r="C40" s="90"/>
      <c r="D40" s="71" t="s">
        <v>134</v>
      </c>
      <c r="E40" s="81">
        <f>'Cálculos Nueva Instalación'!E122+'Cálculos Nueva Instalación'!E123</f>
        <v>5833.3333333333339</v>
      </c>
      <c r="F40" s="86">
        <f>'Cálculos Nueva Instalación'!F122+'Cálculos Nueva Instalación'!F123</f>
        <v>0</v>
      </c>
      <c r="G40" s="86">
        <f>'Cálculos Nueva Instalación'!G122+'Cálculos Nueva Instalación'!G123</f>
        <v>0</v>
      </c>
      <c r="H40" s="86">
        <f>'Cálculos Nueva Instalación'!H122+'Cálculos Nueva Instalación'!H123</f>
        <v>0</v>
      </c>
      <c r="I40" s="86">
        <f>'Cálculos Nueva Instalación'!I122+'Cálculos Nueva Instalación'!I123</f>
        <v>0</v>
      </c>
      <c r="J40" s="86">
        <f>'Cálculos Nueva Instalación'!J122+'Cálculos Nueva Instalación'!J123</f>
        <v>0</v>
      </c>
      <c r="K40" s="86">
        <f>'Cálculos Nueva Instalación'!K122+'Cálculos Nueva Instalación'!K123</f>
        <v>0</v>
      </c>
      <c r="L40" s="86">
        <f>'Cálculos Nueva Instalación'!L122+'Cálculos Nueva Instalación'!L123</f>
        <v>0</v>
      </c>
      <c r="M40" s="86">
        <f>'Cálculos Nueva Instalación'!M122+'Cálculos Nueva Instalación'!M123</f>
        <v>0</v>
      </c>
      <c r="N40" s="86">
        <f>'Cálculos Nueva Instalación'!N122+'Cálculos Nueva Instalación'!N123</f>
        <v>0</v>
      </c>
      <c r="O40" s="86">
        <f>'Cálculos Nueva Instalación'!O122+'Cálculos Nueva Instalación'!O123</f>
        <v>0</v>
      </c>
      <c r="P40" s="86">
        <f>'Cálculos Nueva Instalación'!P122+'Cálculos Nueva Instalación'!P123</f>
        <v>0</v>
      </c>
      <c r="Q40" s="86">
        <f>'Cálculos Nueva Instalación'!Q122+'Cálculos Nueva Instalación'!Q123</f>
        <v>0</v>
      </c>
      <c r="R40" s="86">
        <f>'Cálculos Nueva Instalación'!R122+'Cálculos Nueva Instalación'!R123</f>
        <v>0</v>
      </c>
      <c r="S40" s="86">
        <f>'Cálculos Nueva Instalación'!S122+'Cálculos Nueva Instalación'!S123</f>
        <v>0</v>
      </c>
      <c r="T40" s="86">
        <f>'Cálculos Nueva Instalación'!T122+'Cálculos Nueva Instalación'!T123</f>
        <v>0</v>
      </c>
      <c r="U40" s="86">
        <f>'Cálculos Nueva Instalación'!U122+'Cálculos Nueva Instalación'!U123</f>
        <v>0</v>
      </c>
      <c r="V40" s="86">
        <f>'Cálculos Nueva Instalación'!V122+'Cálculos Nueva Instalación'!V123</f>
        <v>0</v>
      </c>
      <c r="W40" s="86">
        <f>'Cálculos Nueva Instalación'!W122+'Cálculos Nueva Instalación'!W123</f>
        <v>0</v>
      </c>
      <c r="X40" s="86">
        <f>'Cálculos Nueva Instalación'!X122+'Cálculos Nueva Instalación'!X123</f>
        <v>0</v>
      </c>
      <c r="Y40" s="86">
        <f>'Cálculos Nueva Instalación'!Y122+'Cálculos Nueva Instalación'!Y123</f>
        <v>0</v>
      </c>
      <c r="Z40" s="86">
        <f>'Cálculos Nueva Instalación'!Z122+'Cálculos Nueva Instalación'!Z123</f>
        <v>0</v>
      </c>
      <c r="AA40" s="86">
        <f>'Cálculos Nueva Instalación'!AA122+'Cálculos Nueva Instalación'!AA123</f>
        <v>0</v>
      </c>
      <c r="AB40" s="86">
        <f>'Cálculos Nueva Instalación'!AB122+'Cálculos Nueva Instalación'!AB123</f>
        <v>0</v>
      </c>
      <c r="AC40" s="86">
        <f>'Cálculos Nueva Instalación'!AC122+'Cálculos Nueva Instalación'!AC123</f>
        <v>0</v>
      </c>
      <c r="AD40" s="86">
        <f>'Cálculos Nueva Instalación'!AD122+'Cálculos Nueva Instalación'!AD123</f>
        <v>0</v>
      </c>
      <c r="AE40" s="86">
        <f>'Cálculos Nueva Instalación'!AE122+'Cálculos Nueva Instalación'!AE123</f>
        <v>0</v>
      </c>
      <c r="AF40" s="86">
        <f>'Cálculos Nueva Instalación'!AF122+'Cálculos Nueva Instalación'!AF123</f>
        <v>0</v>
      </c>
      <c r="AG40" s="86">
        <f>'Cálculos Nueva Instalación'!AG122+'Cálculos Nueva Instalación'!AG123</f>
        <v>0</v>
      </c>
      <c r="AH40" s="86">
        <f>'Cálculos Nueva Instalación'!AH122+'Cálculos Nueva Instalación'!AH123</f>
        <v>0</v>
      </c>
      <c r="AI40" s="81">
        <f t="shared" si="0"/>
        <v>5833.3333333333339</v>
      </c>
      <c r="AJ40" s="37"/>
    </row>
    <row r="41" spans="2:36" ht="20.100000000000001" customHeight="1" x14ac:dyDescent="0.25">
      <c r="B41" s="37"/>
      <c r="C41" s="79"/>
      <c r="D41" s="71" t="s">
        <v>131</v>
      </c>
      <c r="E41" s="81">
        <f>'Cálculos Nueva Instalación'!E150</f>
        <v>1752</v>
      </c>
      <c r="F41" s="86">
        <f>'Cálculos Nueva Instalación'!F150</f>
        <v>1778.2799999999997</v>
      </c>
      <c r="G41" s="86">
        <f>'Cálculos Nueva Instalación'!G150</f>
        <v>1804.9541999999994</v>
      </c>
      <c r="H41" s="86">
        <f>'Cálculos Nueva Instalación'!H150</f>
        <v>1832.0285129999988</v>
      </c>
      <c r="I41" s="86">
        <f>'Cálculos Nueva Instalación'!I150</f>
        <v>1859.508940694999</v>
      </c>
      <c r="J41" s="86">
        <f>'Cálculos Nueva Instalación'!J150</f>
        <v>1887.4015748054235</v>
      </c>
      <c r="K41" s="86">
        <f>'Cálculos Nueva Instalación'!K150</f>
        <v>1915.7125984275046</v>
      </c>
      <c r="L41" s="86">
        <f>'Cálculos Nueva Instalación'!L150</f>
        <v>1944.4482874039168</v>
      </c>
      <c r="M41" s="86">
        <f>'Cálculos Nueva Instalación'!M150</f>
        <v>1973.6150117149755</v>
      </c>
      <c r="N41" s="86">
        <f>'Cálculos Nueva Instalación'!N150</f>
        <v>2003.2192368906997</v>
      </c>
      <c r="O41" s="86">
        <f>'Cálculos Nueva Instalación'!O150</f>
        <v>2033.2675254440601</v>
      </c>
      <c r="P41" s="86">
        <f>'Cálculos Nueva Instalación'!P150</f>
        <v>2063.7665383257213</v>
      </c>
      <c r="Q41" s="86">
        <f>'Cálculos Nueva Instalación'!Q150</f>
        <v>2094.7230364006064</v>
      </c>
      <c r="R41" s="86">
        <f>'Cálculos Nueva Instalación'!R150</f>
        <v>2126.1438819466152</v>
      </c>
      <c r="S41" s="86">
        <f>'Cálculos Nueva Instalación'!S150</f>
        <v>2158.0360401758139</v>
      </c>
      <c r="T41" s="86">
        <f>'Cálculos Nueva Instalación'!T150</f>
        <v>2190.4065807784509</v>
      </c>
      <c r="U41" s="86">
        <f>'Cálculos Nueva Instalación'!U150</f>
        <v>2223.2626794901275</v>
      </c>
      <c r="V41" s="86">
        <f>'Cálculos Nueva Instalación'!V150</f>
        <v>2256.6116196824792</v>
      </c>
      <c r="W41" s="86">
        <f>'Cálculos Nueva Instalación'!W150</f>
        <v>2290.4607939777156</v>
      </c>
      <c r="X41" s="86">
        <f>'Cálculos Nueva Instalación'!X150</f>
        <v>2324.8177058873812</v>
      </c>
      <c r="Y41" s="86">
        <f>'Cálculos Nueva Instalación'!Y150</f>
        <v>2359.6899714756914</v>
      </c>
      <c r="Z41" s="86">
        <f>'Cálculos Nueva Instalación'!Z150</f>
        <v>2395.0853210478263</v>
      </c>
      <c r="AA41" s="86">
        <f>'Cálculos Nueva Instalación'!AA150</f>
        <v>2431.0116008635432</v>
      </c>
      <c r="AB41" s="86">
        <f>'Cálculos Nueva Instalación'!AB150</f>
        <v>2467.4767748764962</v>
      </c>
      <c r="AC41" s="86">
        <f>'Cálculos Nueva Instalación'!AC150</f>
        <v>2504.4889264996436</v>
      </c>
      <c r="AD41" s="86">
        <f>'Cálculos Nueva Instalación'!AD150</f>
        <v>2542.0562603971375</v>
      </c>
      <c r="AE41" s="86">
        <f>'Cálculos Nueva Instalación'!AE150</f>
        <v>2580.1871043030947</v>
      </c>
      <c r="AF41" s="86">
        <f>'Cálculos Nueva Instalación'!AF150</f>
        <v>2618.889910867641</v>
      </c>
      <c r="AG41" s="86">
        <f>'Cálculos Nueva Instalación'!AG150</f>
        <v>2658.1732595306548</v>
      </c>
      <c r="AH41" s="86">
        <f>'Cálculos Nueva Instalación'!AH150</f>
        <v>2698.0458584236144</v>
      </c>
      <c r="AI41" s="81">
        <f t="shared" si="0"/>
        <v>65767.769753331828</v>
      </c>
      <c r="AJ41" s="37"/>
    </row>
    <row r="42" spans="2:36" ht="20.100000000000001" customHeight="1" x14ac:dyDescent="0.25">
      <c r="B42" s="37"/>
      <c r="C42" s="79"/>
      <c r="D42" s="71" t="s">
        <v>120</v>
      </c>
      <c r="E42" s="81">
        <f>'Cálculos Nueva Instalación'!E161</f>
        <v>5.75</v>
      </c>
      <c r="F42" s="86">
        <f>'Cálculos Nueva Instalación'!F161</f>
        <v>5.75</v>
      </c>
      <c r="G42" s="86">
        <f>'Cálculos Nueva Instalación'!G161</f>
        <v>5.75</v>
      </c>
      <c r="H42" s="86">
        <f>'Cálculos Nueva Instalación'!H161</f>
        <v>5.75</v>
      </c>
      <c r="I42" s="86">
        <f>'Cálculos Nueva Instalación'!I161</f>
        <v>526.05200500000001</v>
      </c>
      <c r="J42" s="86">
        <f>'Cálculos Nueva Instalación'!J161</f>
        <v>5.75</v>
      </c>
      <c r="K42" s="86">
        <f>'Cálculos Nueva Instalación'!K161</f>
        <v>5.75</v>
      </c>
      <c r="L42" s="86">
        <f>'Cálculos Nueva Instalación'!L161</f>
        <v>5.75</v>
      </c>
      <c r="M42" s="86">
        <f>'Cálculos Nueva Instalación'!M161</f>
        <v>5.75</v>
      </c>
      <c r="N42" s="86">
        <f>'Cálculos Nueva Instalación'!N161</f>
        <v>552.59263634218053</v>
      </c>
      <c r="O42" s="86">
        <f>'Cálculos Nueva Instalación'!O161</f>
        <v>5.75</v>
      </c>
      <c r="P42" s="86">
        <f>'Cálculos Nueva Instalación'!P161</f>
        <v>5.75</v>
      </c>
      <c r="Q42" s="86">
        <f>'Cálculos Nueva Instalación'!Q161</f>
        <v>5.75</v>
      </c>
      <c r="R42" s="86">
        <f>'Cálculos Nueva Instalación'!R161</f>
        <v>5.75</v>
      </c>
      <c r="S42" s="86">
        <f>'Cálculos Nueva Instalación'!S161</f>
        <v>580.48710661881125</v>
      </c>
      <c r="T42" s="86">
        <f>'Cálculos Nueva Instalación'!T161</f>
        <v>5.75</v>
      </c>
      <c r="U42" s="86">
        <f>'Cálculos Nueva Instalación'!U161</f>
        <v>5.75</v>
      </c>
      <c r="V42" s="86">
        <f>'Cálculos Nueva Instalación'!V161</f>
        <v>5.75</v>
      </c>
      <c r="W42" s="86">
        <f>'Cálculos Nueva Instalación'!W161</f>
        <v>5.75</v>
      </c>
      <c r="X42" s="86">
        <f>'Cálculos Nueva Instalación'!X161</f>
        <v>609.80447522176576</v>
      </c>
      <c r="Y42" s="86">
        <f>'Cálculos Nueva Instalación'!Y161</f>
        <v>5.75</v>
      </c>
      <c r="Z42" s="86">
        <f>'Cálculos Nueva Instalación'!Z161</f>
        <v>5.75</v>
      </c>
      <c r="AA42" s="86">
        <f>'Cálculos Nueva Instalación'!AA161</f>
        <v>5.75</v>
      </c>
      <c r="AB42" s="86">
        <f>'Cálculos Nueva Instalación'!AB161</f>
        <v>5.75</v>
      </c>
      <c r="AC42" s="86">
        <f>'Cálculos Nueva Instalación'!AC161</f>
        <v>640.61732426595745</v>
      </c>
      <c r="AD42" s="86">
        <f>'Cálculos Nueva Instalación'!AD161</f>
        <v>5.75</v>
      </c>
      <c r="AE42" s="86">
        <f>'Cálculos Nueva Instalación'!AE161</f>
        <v>5.75</v>
      </c>
      <c r="AF42" s="86">
        <f>'Cálculos Nueva Instalación'!AF161</f>
        <v>5.75</v>
      </c>
      <c r="AG42" s="86">
        <f>'Cálculos Nueva Instalación'!AG161</f>
        <v>5.75</v>
      </c>
      <c r="AH42" s="86">
        <f>'Cálculos Nueva Instalación'!AH161</f>
        <v>673.00193828361682</v>
      </c>
      <c r="AI42" s="81">
        <f t="shared" si="0"/>
        <v>3720.5554857323314</v>
      </c>
      <c r="AJ42" s="37"/>
    </row>
    <row r="43" spans="2:36" x14ac:dyDescent="0.2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row>
    <row r="44" spans="2:36" x14ac:dyDescent="0.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row>
    <row r="45" spans="2:36" s="43" customFormat="1" x14ac:dyDescent="0.25"/>
    <row r="46" spans="2:36" s="43" customFormat="1" x14ac:dyDescent="0.25"/>
    <row r="47" spans="2:36" s="43" customFormat="1" x14ac:dyDescent="0.25"/>
    <row r="48" spans="2:36"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sheetData>
  <sheetProtection sheet="1" objects="1" scenarios="1"/>
  <mergeCells count="3">
    <mergeCell ref="C10:D10"/>
    <mergeCell ref="C27:D27"/>
    <mergeCell ref="C3:G3"/>
  </mergeCells>
  <pageMargins left="0.7" right="0.7" top="0.78740157499999996" bottom="0.78740157499999996" header="0.3" footer="0.3"/>
  <drawing r:id="rId1"/>
  <extLst>
    <ext xmlns:x14="http://schemas.microsoft.com/office/spreadsheetml/2009/9/main" uri="{78C0D931-6437-407d-A8EE-F0AAD7539E65}">
      <x14:conditionalFormattings>
        <x14:conditionalFormatting xmlns:xm="http://schemas.microsoft.com/office/excel/2006/main">
          <x14:cfRule type="expression" priority="7" id="{BA0BD65D-8897-4D82-B76C-33C80B589583}">
            <xm:f>F$27&gt;'LCC Datos Base'!$E$13</xm:f>
            <x14:dxf>
              <font>
                <color theme="0"/>
              </font>
              <fill>
                <patternFill>
                  <bgColor theme="0"/>
                </patternFill>
              </fill>
              <border>
                <left/>
                <right/>
                <top/>
                <bottom/>
                <vertical/>
                <horizontal/>
              </border>
            </x14:dxf>
          </x14:cfRule>
          <xm:sqref>F29</xm:sqref>
        </x14:conditionalFormatting>
        <x14:conditionalFormatting xmlns:xm="http://schemas.microsoft.com/office/excel/2006/main">
          <x14:cfRule type="expression" priority="6" id="{CD65B1E4-1655-4FA1-9261-ECE53E923DD9}">
            <xm:f>F$27&gt;'LCC Datos Base'!$E$13</xm:f>
            <x14:dxf>
              <font>
                <color theme="0"/>
              </font>
              <fill>
                <patternFill>
                  <bgColor theme="0"/>
                </patternFill>
              </fill>
              <border>
                <left/>
                <right/>
                <top/>
                <bottom/>
                <vertical/>
                <horizontal/>
              </border>
            </x14:dxf>
          </x14:cfRule>
          <xm:sqref>F30:F32</xm:sqref>
        </x14:conditionalFormatting>
        <x14:conditionalFormatting xmlns:xm="http://schemas.microsoft.com/office/excel/2006/main">
          <x14:cfRule type="expression" priority="5" id="{821EF1F2-D452-4BBA-AE66-A0BADEC09120}">
            <xm:f>G$27&gt;'LCC Datos Base'!$E$13</xm:f>
            <x14:dxf>
              <font>
                <color theme="0"/>
              </font>
              <fill>
                <patternFill>
                  <bgColor theme="0"/>
                </patternFill>
              </fill>
              <border>
                <left/>
                <right/>
                <top/>
                <bottom/>
                <vertical/>
                <horizontal/>
              </border>
            </x14:dxf>
          </x14:cfRule>
          <xm:sqref>G29:AH32</xm:sqref>
        </x14:conditionalFormatting>
        <x14:conditionalFormatting xmlns:xm="http://schemas.microsoft.com/office/excel/2006/main">
          <x14:cfRule type="expression" priority="4" id="{B521A042-21DF-480C-A13A-635641B3A76A}">
            <xm:f>F$27&gt;'LCC Datos Base'!$E$13</xm:f>
            <x14:dxf>
              <font>
                <color theme="0"/>
              </font>
              <fill>
                <patternFill>
                  <bgColor theme="0"/>
                </patternFill>
              </fill>
              <border>
                <left/>
                <right/>
                <top/>
                <bottom/>
                <vertical/>
                <horizontal/>
              </border>
            </x14:dxf>
          </x14:cfRule>
          <xm:sqref>F34:AH37</xm:sqref>
        </x14:conditionalFormatting>
        <x14:conditionalFormatting xmlns:xm="http://schemas.microsoft.com/office/excel/2006/main">
          <x14:cfRule type="expression" priority="3" id="{DAF18A08-747F-4766-8398-75BE4581A763}">
            <xm:f>F$27&gt;'LCC Datos Base'!$E$13</xm:f>
            <x14:dxf>
              <font>
                <color theme="0"/>
              </font>
              <fill>
                <patternFill>
                  <bgColor theme="0"/>
                </patternFill>
              </fill>
              <border>
                <left/>
                <right/>
                <top/>
                <bottom/>
                <vertical/>
                <horizontal/>
              </border>
            </x14:dxf>
          </x14:cfRule>
          <xm:sqref>F39:AH42</xm:sqref>
        </x14:conditionalFormatting>
        <x14:conditionalFormatting xmlns:xm="http://schemas.microsoft.com/office/excel/2006/main">
          <x14:cfRule type="expression" priority="2" id="{70C825BB-47D0-431A-B8FF-153C51898A8D}">
            <xm:f>F$27&gt;'LCC Datos Base'!$E$13</xm:f>
            <x14:dxf>
              <font>
                <color theme="0"/>
              </font>
              <fill>
                <patternFill>
                  <bgColor theme="0"/>
                </patternFill>
              </fill>
              <border>
                <left/>
                <right/>
                <top/>
                <bottom/>
                <vertical/>
                <horizontal/>
              </border>
            </x14:dxf>
          </x14:cfRule>
          <xm:sqref>F27</xm:sqref>
        </x14:conditionalFormatting>
        <x14:conditionalFormatting xmlns:xm="http://schemas.microsoft.com/office/excel/2006/main">
          <x14:cfRule type="expression" priority="1" id="{914454EA-8AB0-427E-8C16-DA4F499F8952}">
            <xm:f>G$27&gt;'LCC Datos Base'!$E$13</xm:f>
            <x14:dxf>
              <font>
                <color theme="0"/>
              </font>
              <fill>
                <patternFill>
                  <bgColor theme="0"/>
                </patternFill>
              </fill>
              <border>
                <left/>
                <right/>
                <top/>
                <bottom/>
                <vertical/>
                <horizontal/>
              </border>
            </x14:dxf>
          </x14:cfRule>
          <xm:sqref>G27:AH27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2"/>
  <sheetViews>
    <sheetView workbookViewId="0">
      <selection activeCell="B32" sqref="B32"/>
    </sheetView>
  </sheetViews>
  <sheetFormatPr baseColWidth="10" defaultRowHeight="15" x14ac:dyDescent="0.25"/>
  <cols>
    <col min="1" max="1" width="5.7109375" style="91" customWidth="1"/>
    <col min="2" max="2" width="40.140625" style="92" bestFit="1" customWidth="1"/>
    <col min="3" max="3" width="2.140625" style="93" customWidth="1"/>
    <col min="4" max="4" width="18.7109375" style="92" customWidth="1"/>
    <col min="5" max="5" width="12.5703125" style="92" bestFit="1" customWidth="1"/>
    <col min="6" max="6" width="11.42578125" style="92"/>
    <col min="7" max="7" width="12" style="92" bestFit="1" customWidth="1"/>
    <col min="8" max="8" width="11.42578125" style="92"/>
    <col min="9" max="13" width="12" style="92" bestFit="1" customWidth="1"/>
    <col min="14" max="24" width="11.42578125" style="92"/>
    <col min="25" max="25" width="14.5703125" style="92" bestFit="1" customWidth="1"/>
    <col min="26" max="26" width="11.42578125" style="70"/>
    <col min="27" max="16384" width="11.42578125" style="92"/>
  </cols>
  <sheetData>
    <row r="1" spans="1:34" s="91" customFormat="1" ht="20.100000000000001" customHeight="1" x14ac:dyDescent="0.25"/>
    <row r="2" spans="1:34" ht="20.100000000000001" customHeight="1" x14ac:dyDescent="0.25">
      <c r="D2" s="70"/>
      <c r="E2" s="70"/>
      <c r="F2" s="70"/>
      <c r="G2" s="70"/>
      <c r="H2" s="70"/>
      <c r="I2" s="70"/>
      <c r="J2" s="70"/>
      <c r="K2" s="70"/>
      <c r="L2" s="70"/>
      <c r="M2" s="70"/>
      <c r="N2" s="70"/>
      <c r="O2" s="70"/>
      <c r="P2" s="70"/>
      <c r="Q2" s="70"/>
      <c r="R2" s="70"/>
      <c r="S2" s="70"/>
      <c r="T2" s="70"/>
      <c r="U2" s="70"/>
      <c r="V2" s="70"/>
      <c r="W2" s="70"/>
      <c r="X2" s="70"/>
    </row>
    <row r="3" spans="1:34" ht="20.100000000000001" customHeight="1" x14ac:dyDescent="0.25">
      <c r="D3" s="70"/>
      <c r="E3" s="70"/>
      <c r="F3" s="70"/>
      <c r="G3" s="70"/>
      <c r="H3" s="70"/>
      <c r="I3" s="70"/>
      <c r="J3" s="70"/>
      <c r="K3" s="70"/>
      <c r="L3" s="70"/>
      <c r="M3" s="70"/>
      <c r="N3" s="70"/>
      <c r="O3" s="70"/>
      <c r="P3" s="70"/>
      <c r="Q3" s="70"/>
      <c r="R3" s="70"/>
      <c r="S3" s="70"/>
      <c r="T3" s="70"/>
      <c r="U3" s="70"/>
      <c r="V3" s="70"/>
      <c r="W3" s="70"/>
      <c r="X3" s="70"/>
    </row>
    <row r="4" spans="1:34" ht="20.100000000000001" customHeight="1" x14ac:dyDescent="0.25">
      <c r="B4" s="94" t="s">
        <v>187</v>
      </c>
      <c r="D4" s="70"/>
      <c r="E4" s="70"/>
      <c r="F4" s="70"/>
      <c r="G4" s="70"/>
      <c r="H4" s="70"/>
      <c r="I4" s="70"/>
      <c r="J4" s="70"/>
      <c r="K4" s="70"/>
      <c r="L4" s="70"/>
      <c r="M4" s="70"/>
      <c r="N4" s="70"/>
      <c r="O4" s="70"/>
      <c r="P4" s="70"/>
      <c r="Q4" s="70"/>
      <c r="R4" s="70"/>
      <c r="S4" s="70"/>
      <c r="T4" s="70"/>
      <c r="U4" s="70"/>
      <c r="V4" s="70"/>
      <c r="W4" s="70"/>
      <c r="X4" s="70"/>
    </row>
    <row r="5" spans="1:34" ht="20.100000000000001" customHeight="1" x14ac:dyDescent="0.25">
      <c r="B5" s="70"/>
      <c r="D5" s="70"/>
      <c r="E5" s="70"/>
      <c r="F5" s="70"/>
      <c r="G5" s="70"/>
      <c r="H5" s="70"/>
      <c r="I5" s="70"/>
      <c r="J5" s="70"/>
      <c r="K5" s="70"/>
      <c r="L5" s="70"/>
      <c r="M5" s="70"/>
      <c r="N5" s="70"/>
      <c r="O5" s="70"/>
      <c r="P5" s="70"/>
      <c r="Q5" s="70"/>
      <c r="R5" s="70"/>
      <c r="S5" s="70"/>
      <c r="T5" s="70"/>
      <c r="U5" s="70"/>
      <c r="V5" s="70"/>
      <c r="W5" s="70"/>
      <c r="X5" s="70"/>
    </row>
    <row r="6" spans="1:34" s="102" customFormat="1" ht="20.100000000000001" customHeight="1" x14ac:dyDescent="0.25">
      <c r="A6" s="107"/>
      <c r="B6" s="95" t="s">
        <v>135</v>
      </c>
      <c r="C6" s="103"/>
      <c r="D6" s="95"/>
      <c r="E6" s="95">
        <v>1</v>
      </c>
      <c r="F6" s="95">
        <v>2</v>
      </c>
      <c r="G6" s="95">
        <v>3</v>
      </c>
      <c r="H6" s="95">
        <v>4</v>
      </c>
      <c r="I6" s="95">
        <v>5</v>
      </c>
      <c r="J6" s="95">
        <v>6</v>
      </c>
      <c r="K6" s="95">
        <v>7</v>
      </c>
      <c r="L6" s="95">
        <v>8</v>
      </c>
      <c r="M6" s="95">
        <v>9</v>
      </c>
      <c r="N6" s="95">
        <v>10</v>
      </c>
      <c r="O6" s="95">
        <v>11</v>
      </c>
      <c r="P6" s="95">
        <v>12</v>
      </c>
      <c r="Q6" s="95">
        <v>13</v>
      </c>
      <c r="R6" s="95">
        <v>14</v>
      </c>
      <c r="S6" s="95">
        <v>15</v>
      </c>
      <c r="T6" s="95">
        <v>16</v>
      </c>
      <c r="U6" s="95">
        <v>17</v>
      </c>
      <c r="V6" s="95">
        <v>18</v>
      </c>
      <c r="W6" s="95">
        <v>19</v>
      </c>
      <c r="X6" s="95">
        <v>20</v>
      </c>
      <c r="Y6" s="95">
        <v>21</v>
      </c>
      <c r="Z6" s="95">
        <v>22</v>
      </c>
      <c r="AA6" s="95">
        <v>23</v>
      </c>
      <c r="AB6" s="95">
        <v>24</v>
      </c>
      <c r="AC6" s="95">
        <v>25</v>
      </c>
      <c r="AD6" s="95">
        <v>26</v>
      </c>
      <c r="AE6" s="95">
        <v>27</v>
      </c>
      <c r="AF6" s="95">
        <v>28</v>
      </c>
      <c r="AG6" s="95">
        <v>29</v>
      </c>
      <c r="AH6" s="95">
        <v>30</v>
      </c>
    </row>
    <row r="7" spans="1:34" ht="20.100000000000001" customHeight="1" x14ac:dyDescent="0.25">
      <c r="B7" s="95"/>
      <c r="D7" s="70"/>
      <c r="E7" s="70"/>
      <c r="F7" s="70"/>
      <c r="G7" s="70"/>
      <c r="H7" s="70"/>
      <c r="I7" s="70"/>
      <c r="J7" s="70"/>
      <c r="K7" s="70"/>
      <c r="L7" s="70"/>
      <c r="M7" s="70"/>
      <c r="N7" s="70"/>
      <c r="O7" s="70"/>
      <c r="P7" s="70"/>
      <c r="Q7" s="70"/>
      <c r="R7" s="70"/>
      <c r="S7" s="70"/>
      <c r="T7" s="70"/>
      <c r="U7" s="70"/>
      <c r="V7" s="70"/>
      <c r="W7" s="70"/>
      <c r="X7" s="70"/>
    </row>
    <row r="8" spans="1:34" ht="20.100000000000001" customHeight="1" x14ac:dyDescent="0.25">
      <c r="B8" s="95" t="s">
        <v>169</v>
      </c>
      <c r="D8" s="70" t="s">
        <v>101</v>
      </c>
      <c r="E8" s="70">
        <f t="shared" ref="E8:X8" si="0">E10*NeuPreisAnbieter1*(1+Kaufpreisänderung/100)^(E6-1)</f>
        <v>4000</v>
      </c>
      <c r="F8" s="70">
        <f t="shared" si="0"/>
        <v>0</v>
      </c>
      <c r="G8" s="70">
        <f t="shared" si="0"/>
        <v>0</v>
      </c>
      <c r="H8" s="70">
        <f t="shared" si="0"/>
        <v>0</v>
      </c>
      <c r="I8" s="70">
        <f t="shared" si="0"/>
        <v>0</v>
      </c>
      <c r="J8" s="70">
        <f t="shared" si="0"/>
        <v>0</v>
      </c>
      <c r="K8" s="70">
        <f t="shared" si="0"/>
        <v>0</v>
      </c>
      <c r="L8" s="70">
        <f t="shared" si="0"/>
        <v>0</v>
      </c>
      <c r="M8" s="70">
        <f t="shared" si="0"/>
        <v>0</v>
      </c>
      <c r="N8" s="70">
        <f t="shared" si="0"/>
        <v>0</v>
      </c>
      <c r="O8" s="70">
        <f t="shared" si="0"/>
        <v>0</v>
      </c>
      <c r="P8" s="70">
        <f t="shared" si="0"/>
        <v>0</v>
      </c>
      <c r="Q8" s="70">
        <f t="shared" si="0"/>
        <v>0</v>
      </c>
      <c r="R8" s="70">
        <f t="shared" si="0"/>
        <v>0</v>
      </c>
      <c r="S8" s="70">
        <f t="shared" si="0"/>
        <v>0</v>
      </c>
      <c r="T8" s="70">
        <f t="shared" si="0"/>
        <v>0</v>
      </c>
      <c r="U8" s="70">
        <f t="shared" si="0"/>
        <v>0</v>
      </c>
      <c r="V8" s="70">
        <f t="shared" si="0"/>
        <v>0</v>
      </c>
      <c r="W8" s="70">
        <f t="shared" si="0"/>
        <v>0</v>
      </c>
      <c r="X8" s="70">
        <f t="shared" si="0"/>
        <v>0</v>
      </c>
      <c r="Y8" s="70">
        <f t="shared" ref="Y8:AH8" si="1">Y10*NeuPreisAnbieter1*(1+Kaufpreisänderung/100)^(Y6-1)</f>
        <v>0</v>
      </c>
      <c r="Z8" s="70">
        <f t="shared" si="1"/>
        <v>0</v>
      </c>
      <c r="AA8" s="70">
        <f t="shared" si="1"/>
        <v>0</v>
      </c>
      <c r="AB8" s="70">
        <f t="shared" si="1"/>
        <v>0</v>
      </c>
      <c r="AC8" s="70">
        <f t="shared" si="1"/>
        <v>0</v>
      </c>
      <c r="AD8" s="70">
        <f t="shared" si="1"/>
        <v>0</v>
      </c>
      <c r="AE8" s="70">
        <f t="shared" si="1"/>
        <v>0</v>
      </c>
      <c r="AF8" s="70">
        <f t="shared" si="1"/>
        <v>0</v>
      </c>
      <c r="AG8" s="70">
        <f t="shared" si="1"/>
        <v>0</v>
      </c>
      <c r="AH8" s="70">
        <f t="shared" si="1"/>
        <v>0</v>
      </c>
    </row>
    <row r="9" spans="1:34" ht="20.100000000000001" customHeight="1" x14ac:dyDescent="0.25">
      <c r="B9" s="95" t="s">
        <v>170</v>
      </c>
      <c r="D9" s="70" t="s">
        <v>101</v>
      </c>
      <c r="E9" s="70">
        <f t="shared" ref="E9:X9" si="2">E10*NeuInstallationsdauerAnbieter1/60*PersonalkostenInstallation*(1+PersonalkostenÄnderung/100)^(E6-1)</f>
        <v>1833.3333333333335</v>
      </c>
      <c r="F9" s="70">
        <f t="shared" si="2"/>
        <v>0</v>
      </c>
      <c r="G9" s="70">
        <f t="shared" si="2"/>
        <v>0</v>
      </c>
      <c r="H9" s="70">
        <f t="shared" si="2"/>
        <v>0</v>
      </c>
      <c r="I9" s="70">
        <f t="shared" si="2"/>
        <v>0</v>
      </c>
      <c r="J9" s="70">
        <f t="shared" si="2"/>
        <v>0</v>
      </c>
      <c r="K9" s="70">
        <f t="shared" si="2"/>
        <v>0</v>
      </c>
      <c r="L9" s="70">
        <f t="shared" si="2"/>
        <v>0</v>
      </c>
      <c r="M9" s="70">
        <f t="shared" si="2"/>
        <v>0</v>
      </c>
      <c r="N9" s="70">
        <f t="shared" si="2"/>
        <v>0</v>
      </c>
      <c r="O9" s="70">
        <f t="shared" si="2"/>
        <v>0</v>
      </c>
      <c r="P9" s="70">
        <f t="shared" si="2"/>
        <v>0</v>
      </c>
      <c r="Q9" s="70">
        <f t="shared" si="2"/>
        <v>0</v>
      </c>
      <c r="R9" s="70">
        <f t="shared" si="2"/>
        <v>0</v>
      </c>
      <c r="S9" s="70">
        <f t="shared" si="2"/>
        <v>0</v>
      </c>
      <c r="T9" s="70">
        <f t="shared" si="2"/>
        <v>0</v>
      </c>
      <c r="U9" s="70">
        <f t="shared" si="2"/>
        <v>0</v>
      </c>
      <c r="V9" s="70">
        <f t="shared" si="2"/>
        <v>0</v>
      </c>
      <c r="W9" s="70">
        <f t="shared" si="2"/>
        <v>0</v>
      </c>
      <c r="X9" s="70">
        <f t="shared" si="2"/>
        <v>0</v>
      </c>
      <c r="Y9" s="70">
        <f t="shared" ref="Y9:AH9" si="3">Y10*NeuInstallationsdauerAnbieter1/60*PersonalkostenInstallation*(1+PersonalkostenÄnderung/100)^(Y6-1)</f>
        <v>0</v>
      </c>
      <c r="Z9" s="70">
        <f t="shared" si="3"/>
        <v>0</v>
      </c>
      <c r="AA9" s="70">
        <f t="shared" si="3"/>
        <v>0</v>
      </c>
      <c r="AB9" s="70">
        <f t="shared" si="3"/>
        <v>0</v>
      </c>
      <c r="AC9" s="70">
        <f t="shared" si="3"/>
        <v>0</v>
      </c>
      <c r="AD9" s="70">
        <f t="shared" si="3"/>
        <v>0</v>
      </c>
      <c r="AE9" s="70">
        <f t="shared" si="3"/>
        <v>0</v>
      </c>
      <c r="AF9" s="70">
        <f t="shared" si="3"/>
        <v>0</v>
      </c>
      <c r="AG9" s="70">
        <f t="shared" si="3"/>
        <v>0</v>
      </c>
      <c r="AH9" s="70">
        <f t="shared" si="3"/>
        <v>0</v>
      </c>
    </row>
    <row r="10" spans="1:34" ht="20.100000000000001" customHeight="1" x14ac:dyDescent="0.25">
      <c r="B10" s="95" t="s">
        <v>171</v>
      </c>
      <c r="D10" s="70"/>
      <c r="E10" s="70">
        <f>'LCC Datos Específicos'!E37</f>
        <v>500</v>
      </c>
      <c r="F10" s="70">
        <f>'LCC Datos Específicos'!F37</f>
        <v>0</v>
      </c>
      <c r="G10" s="70">
        <f>'LCC Datos Específicos'!G37</f>
        <v>0</v>
      </c>
      <c r="H10" s="70">
        <f>'LCC Datos Específicos'!H37</f>
        <v>0</v>
      </c>
      <c r="I10" s="70">
        <f>'LCC Datos Específicos'!I37</f>
        <v>0</v>
      </c>
      <c r="J10" s="70">
        <f>'LCC Datos Específicos'!J37</f>
        <v>0</v>
      </c>
      <c r="K10" s="70">
        <f>'LCC Datos Específicos'!K37</f>
        <v>0</v>
      </c>
      <c r="L10" s="70">
        <f>'LCC Datos Específicos'!L37</f>
        <v>0</v>
      </c>
      <c r="M10" s="70">
        <f>'LCC Datos Específicos'!M37</f>
        <v>0</v>
      </c>
      <c r="N10" s="70">
        <f>'LCC Datos Específicos'!N37</f>
        <v>0</v>
      </c>
      <c r="O10" s="70">
        <f>'LCC Datos Específicos'!O37</f>
        <v>0</v>
      </c>
      <c r="P10" s="70">
        <f>'LCC Datos Específicos'!P37</f>
        <v>0</v>
      </c>
      <c r="Q10" s="70">
        <f>'LCC Datos Específicos'!Q37</f>
        <v>0</v>
      </c>
      <c r="R10" s="70">
        <f>'LCC Datos Específicos'!R37</f>
        <v>0</v>
      </c>
      <c r="S10" s="70">
        <f>'LCC Datos Específicos'!S37</f>
        <v>0</v>
      </c>
      <c r="T10" s="70">
        <f>'LCC Datos Específicos'!T37</f>
        <v>0</v>
      </c>
      <c r="U10" s="70">
        <f>'LCC Datos Específicos'!U37</f>
        <v>0</v>
      </c>
      <c r="V10" s="70">
        <f>'LCC Datos Específicos'!V37</f>
        <v>0</v>
      </c>
      <c r="W10" s="70">
        <f>'LCC Datos Específicos'!W37</f>
        <v>0</v>
      </c>
      <c r="X10" s="70">
        <f>'LCC Datos Específicos'!X37</f>
        <v>0</v>
      </c>
      <c r="Y10" s="70">
        <f>'LCC Datos Específicos'!Y37</f>
        <v>0</v>
      </c>
      <c r="Z10" s="70">
        <f>'LCC Datos Específicos'!Z37</f>
        <v>0</v>
      </c>
      <c r="AA10" s="70">
        <f>'LCC Datos Específicos'!AA37</f>
        <v>0</v>
      </c>
      <c r="AB10" s="70">
        <f>'LCC Datos Específicos'!AB37</f>
        <v>0</v>
      </c>
      <c r="AC10" s="70">
        <f>'LCC Datos Específicos'!AC37</f>
        <v>0</v>
      </c>
      <c r="AD10" s="70">
        <f>'LCC Datos Específicos'!AD37</f>
        <v>0</v>
      </c>
      <c r="AE10" s="70">
        <f>'LCC Datos Específicos'!AE37</f>
        <v>0</v>
      </c>
      <c r="AF10" s="70">
        <f>'LCC Datos Específicos'!AF37</f>
        <v>0</v>
      </c>
      <c r="AG10" s="70">
        <f>'LCC Datos Específicos'!AG37</f>
        <v>0</v>
      </c>
      <c r="AH10" s="70">
        <f>'LCC Datos Específicos'!AH37</f>
        <v>0</v>
      </c>
    </row>
    <row r="11" spans="1:34" ht="20.100000000000001" customHeight="1" x14ac:dyDescent="0.25">
      <c r="B11" s="95" t="s">
        <v>172</v>
      </c>
      <c r="D11" s="70"/>
      <c r="E11" s="70">
        <f>_xlfn.NORM.DIST(E6,NeuErsetzungZeitpunktAnbieter1,NeuSigmafaktor*NeuAnbieter1Lebensdauer/8760/4,TRUE)*$E$10+_xlfn.NORM.DIST(E6,2*NeuErsetzungZeitpunktAnbieter1,NeuSigmafaktor*NeuAnbieter1Lebensdauer/8760/4,TRUE)*$E$10</f>
        <v>0</v>
      </c>
      <c r="F11" s="70">
        <f t="shared" ref="F11:X11" si="4">_xlfn.NORM.DIST(F6,NeuErsetzungZeitpunktAnbieter1,NeuSigmafaktor*NeuAnbieter1Lebensdauer/8760/4,TRUE)*$E$10-_xlfn.NORM.DIST(E6,NeuErsetzungZeitpunktAnbieter1,NeuSigmafaktor*NeuAnbieter1Lebensdauer/8760/4,TRUE)*$E$10+_xlfn.NORM.DIST(F6,2*NeuErsetzungZeitpunktAnbieter1,NeuSigmafaktor*NeuAnbieter1Lebensdauer/8760/4,TRUE)*$E$10-_xlfn.NORM.DIST(E6,2*NeuErsetzungZeitpunktAnbieter1,NeuSigmafaktor*NeuAnbieter1Lebensdauer/8760/4,TRUE)*$E$10</f>
        <v>0</v>
      </c>
      <c r="G11" s="70">
        <f t="shared" si="4"/>
        <v>0</v>
      </c>
      <c r="H11" s="70">
        <f t="shared" si="4"/>
        <v>0</v>
      </c>
      <c r="I11" s="70">
        <f t="shared" si="4"/>
        <v>0</v>
      </c>
      <c r="J11" s="70">
        <f t="shared" si="4"/>
        <v>0</v>
      </c>
      <c r="K11" s="70">
        <f t="shared" si="4"/>
        <v>0</v>
      </c>
      <c r="L11" s="70">
        <f t="shared" si="4"/>
        <v>0</v>
      </c>
      <c r="M11" s="70">
        <f t="shared" si="4"/>
        <v>0</v>
      </c>
      <c r="N11" s="70">
        <f t="shared" si="4"/>
        <v>0</v>
      </c>
      <c r="O11" s="70">
        <f t="shared" si="4"/>
        <v>0</v>
      </c>
      <c r="P11" s="70">
        <f t="shared" si="4"/>
        <v>0</v>
      </c>
      <c r="Q11" s="70">
        <f t="shared" si="4"/>
        <v>0</v>
      </c>
      <c r="R11" s="70">
        <f t="shared" si="4"/>
        <v>0</v>
      </c>
      <c r="S11" s="70">
        <f t="shared" si="4"/>
        <v>0</v>
      </c>
      <c r="T11" s="70">
        <f t="shared" si="4"/>
        <v>0</v>
      </c>
      <c r="U11" s="70">
        <f t="shared" si="4"/>
        <v>3.3156869851901244E-288</v>
      </c>
      <c r="V11" s="70">
        <f t="shared" si="4"/>
        <v>2.184377481163438E-235</v>
      </c>
      <c r="W11" s="70">
        <f t="shared" si="4"/>
        <v>6.772136752397766E-188</v>
      </c>
      <c r="X11" s="70">
        <f t="shared" si="4"/>
        <v>9.9085233756083084E-146</v>
      </c>
      <c r="Y11" s="70">
        <f t="shared" ref="Y11" si="5">_xlfn.NORM.DIST(Y6,NeuErsetzungZeitpunktAnbieter1,NeuSigmafaktor*NeuAnbieter1Lebensdauer/8760/4,TRUE)*$E$10-_xlfn.NORM.DIST(X6,NeuErsetzungZeitpunktAnbieter1,NeuSigmafaktor*NeuAnbieter1Lebensdauer/8760/4,TRUE)*$E$10+_xlfn.NORM.DIST(Y6,2*NeuErsetzungZeitpunktAnbieter1,NeuSigmafaktor*NeuAnbieter1Lebensdauer/8760/4,TRUE)*$E$10-_xlfn.NORM.DIST(X6,2*NeuErsetzungZeitpunktAnbieter1,NeuSigmafaktor*NeuAnbieter1Lebensdauer/8760/4,TRUE)*$E$10</f>
        <v>6.8699812511949859E-109</v>
      </c>
      <c r="Z11" s="70">
        <f t="shared" ref="Z11" si="6">_xlfn.NORM.DIST(Z6,NeuErsetzungZeitpunktAnbieter1,NeuSigmafaktor*NeuAnbieter1Lebensdauer/8760/4,TRUE)*$E$10-_xlfn.NORM.DIST(Y6,NeuErsetzungZeitpunktAnbieter1,NeuSigmafaktor*NeuAnbieter1Lebensdauer/8760/4,TRUE)*$E$10+_xlfn.NORM.DIST(Z6,2*NeuErsetzungZeitpunktAnbieter1,NeuSigmafaktor*NeuAnbieter1Lebensdauer/8760/4,TRUE)*$E$10-_xlfn.NORM.DIST(Y6,2*NeuErsetzungZeitpunktAnbieter1,NeuSigmafaktor*NeuAnbieter1Lebensdauer/8760/4,TRUE)*$E$10</f>
        <v>2.2711275835190861E-77</v>
      </c>
      <c r="AA11" s="70">
        <f t="shared" ref="AA11" si="7">_xlfn.NORM.DIST(AA6,NeuErsetzungZeitpunktAnbieter1,NeuSigmafaktor*NeuAnbieter1Lebensdauer/8760/4,TRUE)*$E$10-_xlfn.NORM.DIST(Z6,NeuErsetzungZeitpunktAnbieter1,NeuSigmafaktor*NeuAnbieter1Lebensdauer/8760/4,TRUE)*$E$10+_xlfn.NORM.DIST(AA6,2*NeuErsetzungZeitpunktAnbieter1,NeuSigmafaktor*NeuAnbieter1Lebensdauer/8760/4,TRUE)*$E$10-_xlfn.NORM.DIST(Z6,2*NeuErsetzungZeitpunktAnbieter1,NeuSigmafaktor*NeuAnbieter1Lebensdauer/8760/4,TRUE)*$E$10</f>
        <v>3.6154695224749276E-51</v>
      </c>
      <c r="AB11" s="70">
        <f t="shared" ref="AB11" si="8">_xlfn.NORM.DIST(AB6,NeuErsetzungZeitpunktAnbieter1,NeuSigmafaktor*NeuAnbieter1Lebensdauer/8760/4,TRUE)*$E$10-_xlfn.NORM.DIST(AA6,NeuErsetzungZeitpunktAnbieter1,NeuSigmafaktor*NeuAnbieter1Lebensdauer/8760/4,TRUE)*$E$10+_xlfn.NORM.DIST(AB6,2*NeuErsetzungZeitpunktAnbieter1,NeuSigmafaktor*NeuAnbieter1Lebensdauer/8760/4,TRUE)*$E$10-_xlfn.NORM.DIST(AA6,2*NeuErsetzungZeitpunktAnbieter1,NeuSigmafaktor*NeuAnbieter1Lebensdauer/8760/4,TRUE)*$E$10</f>
        <v>2.8201874226674124E-30</v>
      </c>
      <c r="AC11" s="70">
        <f t="shared" ref="AC11" si="9">_xlfn.NORM.DIST(AC6,NeuErsetzungZeitpunktAnbieter1,NeuSigmafaktor*NeuAnbieter1Lebensdauer/8760/4,TRUE)*$E$10-_xlfn.NORM.DIST(AB6,NeuErsetzungZeitpunktAnbieter1,NeuSigmafaktor*NeuAnbieter1Lebensdauer/8760/4,TRUE)*$E$10+_xlfn.NORM.DIST(AC6,2*NeuErsetzungZeitpunktAnbieter1,NeuSigmafaktor*NeuAnbieter1Lebensdauer/8760/4,TRUE)*$E$10-_xlfn.NORM.DIST(AB6,2*NeuErsetzungZeitpunktAnbieter1,NeuSigmafaktor*NeuAnbieter1Lebensdauer/8760/4,TRUE)*$E$10</f>
        <v>1.1161965986438142E-14</v>
      </c>
      <c r="AD11" s="70">
        <f t="shared" ref="AD11" si="10">_xlfn.NORM.DIST(AD6,NeuErsetzungZeitpunktAnbieter1,NeuSigmafaktor*NeuAnbieter1Lebensdauer/8760/4,TRUE)*$E$10-_xlfn.NORM.DIST(AC6,NeuErsetzungZeitpunktAnbieter1,NeuSigmafaktor*NeuAnbieter1Lebensdauer/8760/4,TRUE)*$E$10+_xlfn.NORM.DIST(AD6,2*NeuErsetzungZeitpunktAnbieter1,NeuSigmafaktor*NeuAnbieter1Lebensdauer/8760/4,TRUE)*$E$10-_xlfn.NORM.DIST(AC6,2*NeuErsetzungZeitpunktAnbieter1,NeuSigmafaktor*NeuAnbieter1Lebensdauer/8760/4,TRUE)*$E$10</f>
        <v>2.4451766405932156E-4</v>
      </c>
      <c r="AE11" s="70">
        <f t="shared" ref="AE11" si="11">_xlfn.NORM.DIST(AE6,NeuErsetzungZeitpunktAnbieter1,NeuSigmafaktor*NeuAnbieter1Lebensdauer/8760/4,TRUE)*$E$10-_xlfn.NORM.DIST(AD6,NeuErsetzungZeitpunktAnbieter1,NeuSigmafaktor*NeuAnbieter1Lebensdauer/8760/4,TRUE)*$E$10+_xlfn.NORM.DIST(AE6,2*NeuErsetzungZeitpunktAnbieter1,NeuSigmafaktor*NeuAnbieter1Lebensdauer/8760/4,TRUE)*$E$10-_xlfn.NORM.DIST(AD6,2*NeuErsetzungZeitpunktAnbieter1,NeuSigmafaktor*NeuAnbieter1Lebensdauer/8760/4,TRUE)*$E$10</f>
        <v>40.980354971126431</v>
      </c>
      <c r="AF11" s="70">
        <f t="shared" ref="AF11" si="12">_xlfn.NORM.DIST(AF6,NeuErsetzungZeitpunktAnbieter1,NeuSigmafaktor*NeuAnbieter1Lebensdauer/8760/4,TRUE)*$E$10-_xlfn.NORM.DIST(AE6,NeuErsetzungZeitpunktAnbieter1,NeuSigmafaktor*NeuAnbieter1Lebensdauer/8760/4,TRUE)*$E$10+_xlfn.NORM.DIST(AF6,2*NeuErsetzungZeitpunktAnbieter1,NeuSigmafaktor*NeuAnbieter1Lebensdauer/8760/4,TRUE)*$E$10-_xlfn.NORM.DIST(AE6,2*NeuErsetzungZeitpunktAnbieter1,NeuSigmafaktor*NeuAnbieter1Lebensdauer/8760/4,TRUE)*$E$10</f>
        <v>450.34778818708929</v>
      </c>
      <c r="AG11" s="70">
        <f t="shared" ref="AG11" si="13">_xlfn.NORM.DIST(AG6,NeuErsetzungZeitpunktAnbieter1,NeuSigmafaktor*NeuAnbieter1Lebensdauer/8760/4,TRUE)*$E$10-_xlfn.NORM.DIST(AF6,NeuErsetzungZeitpunktAnbieter1,NeuSigmafaktor*NeuAnbieter1Lebensdauer/8760/4,TRUE)*$E$10+_xlfn.NORM.DIST(AG6,2*NeuErsetzungZeitpunktAnbieter1,NeuSigmafaktor*NeuAnbieter1Lebensdauer/8760/4,TRUE)*$E$10-_xlfn.NORM.DIST(AF6,2*NeuErsetzungZeitpunktAnbieter1,NeuSigmafaktor*NeuAnbieter1Lebensdauer/8760/4,TRUE)*$E$10</f>
        <v>8.6716074384036688</v>
      </c>
      <c r="AH11" s="70">
        <f t="shared" ref="AH11" si="14">_xlfn.NORM.DIST(AH6,NeuErsetzungZeitpunktAnbieter1,NeuSigmafaktor*NeuAnbieter1Lebensdauer/8760/4,TRUE)*$E$10-_xlfn.NORM.DIST(AG6,NeuErsetzungZeitpunktAnbieter1,NeuSigmafaktor*NeuAnbieter1Lebensdauer/8760/4,TRUE)*$E$10+_xlfn.NORM.DIST(AH6,2*NeuErsetzungZeitpunktAnbieter1,NeuSigmafaktor*NeuAnbieter1Lebensdauer/8760/4,TRUE)*$E$10-_xlfn.NORM.DIST(AG6,2*NeuErsetzungZeitpunktAnbieter1,NeuSigmafaktor*NeuAnbieter1Lebensdauer/8760/4,TRUE)*$E$10</f>
        <v>4.8857165211302345E-6</v>
      </c>
    </row>
    <row r="12" spans="1:34" ht="20.100000000000001" customHeight="1" x14ac:dyDescent="0.25">
      <c r="B12" s="96">
        <v>2</v>
      </c>
      <c r="D12" s="70"/>
      <c r="E12" s="70"/>
      <c r="F12" s="70">
        <f>_xlfn.NORM.DIST(E6,NeuErsetzungZeitpunktAnbieter1,NeuSigmafaktor*NeuAnbieter1Lebensdauer/8760/4,TRUE)*$F$10+_xlfn.NORM.DIST(E6,2*NeuErsetzungZeitpunktAnbieter1,NeuSigmafaktor*NeuAnbieter1Lebensdauer/8760/4,TRUE)*$F$10</f>
        <v>0</v>
      </c>
      <c r="G12" s="70">
        <f t="shared" ref="G12:X12" si="15">_xlfn.NORM.DIST(F6,NeuErsetzungZeitpunktAnbieter1,NeuSigmafaktor*NeuAnbieter1Lebensdauer/8760/4,TRUE)*$F$10-_xlfn.NORM.DIST(E6,NeuErsetzungZeitpunktAnbieter1,NeuSigmafaktor*NeuAnbieter1Lebensdauer/8760/4,TRUE)*$F$10+_xlfn.NORM.DIST(F6,2*NeuErsetzungZeitpunktAnbieter1,NeuSigmafaktor*NeuAnbieter1Lebensdauer/8760/4,TRUE)*$F$10-_xlfn.NORM.DIST(E6,2*NeuErsetzungZeitpunktAnbieter1,NeuSigmafaktor*NeuAnbieter1Lebensdauer/8760/4,TRUE)*$F$10</f>
        <v>0</v>
      </c>
      <c r="H12" s="70">
        <f t="shared" si="15"/>
        <v>0</v>
      </c>
      <c r="I12" s="70">
        <f t="shared" si="15"/>
        <v>0</v>
      </c>
      <c r="J12" s="70">
        <f t="shared" si="15"/>
        <v>0</v>
      </c>
      <c r="K12" s="70">
        <f t="shared" si="15"/>
        <v>0</v>
      </c>
      <c r="L12" s="70">
        <f t="shared" si="15"/>
        <v>0</v>
      </c>
      <c r="M12" s="70">
        <f t="shared" si="15"/>
        <v>0</v>
      </c>
      <c r="N12" s="70">
        <f t="shared" si="15"/>
        <v>0</v>
      </c>
      <c r="O12" s="70">
        <f t="shared" si="15"/>
        <v>0</v>
      </c>
      <c r="P12" s="70">
        <f t="shared" si="15"/>
        <v>0</v>
      </c>
      <c r="Q12" s="70">
        <f t="shared" si="15"/>
        <v>0</v>
      </c>
      <c r="R12" s="70">
        <f t="shared" si="15"/>
        <v>0</v>
      </c>
      <c r="S12" s="70">
        <f t="shared" si="15"/>
        <v>0</v>
      </c>
      <c r="T12" s="70">
        <f t="shared" si="15"/>
        <v>0</v>
      </c>
      <c r="U12" s="70">
        <f t="shared" si="15"/>
        <v>0</v>
      </c>
      <c r="V12" s="70">
        <f t="shared" si="15"/>
        <v>0</v>
      </c>
      <c r="W12" s="70">
        <f t="shared" si="15"/>
        <v>0</v>
      </c>
      <c r="X12" s="70">
        <f t="shared" si="15"/>
        <v>0</v>
      </c>
      <c r="Y12" s="70">
        <f t="shared" ref="Y12" si="16">_xlfn.NORM.DIST(X6,NeuErsetzungZeitpunktAnbieter1,NeuSigmafaktor*NeuAnbieter1Lebensdauer/8760/4,TRUE)*$F$10-_xlfn.NORM.DIST(W6,NeuErsetzungZeitpunktAnbieter1,NeuSigmafaktor*NeuAnbieter1Lebensdauer/8760/4,TRUE)*$F$10+_xlfn.NORM.DIST(X6,2*NeuErsetzungZeitpunktAnbieter1,NeuSigmafaktor*NeuAnbieter1Lebensdauer/8760/4,TRUE)*$F$10-_xlfn.NORM.DIST(W6,2*NeuErsetzungZeitpunktAnbieter1,NeuSigmafaktor*NeuAnbieter1Lebensdauer/8760/4,TRUE)*$F$10</f>
        <v>0</v>
      </c>
      <c r="Z12" s="70">
        <f t="shared" ref="Z12" si="17">_xlfn.NORM.DIST(Y6,NeuErsetzungZeitpunktAnbieter1,NeuSigmafaktor*NeuAnbieter1Lebensdauer/8760/4,TRUE)*$F$10-_xlfn.NORM.DIST(X6,NeuErsetzungZeitpunktAnbieter1,NeuSigmafaktor*NeuAnbieter1Lebensdauer/8760/4,TRUE)*$F$10+_xlfn.NORM.DIST(Y6,2*NeuErsetzungZeitpunktAnbieter1,NeuSigmafaktor*NeuAnbieter1Lebensdauer/8760/4,TRUE)*$F$10-_xlfn.NORM.DIST(X6,2*NeuErsetzungZeitpunktAnbieter1,NeuSigmafaktor*NeuAnbieter1Lebensdauer/8760/4,TRUE)*$F$10</f>
        <v>0</v>
      </c>
      <c r="AA12" s="70">
        <f t="shared" ref="AA12" si="18">_xlfn.NORM.DIST(Z6,NeuErsetzungZeitpunktAnbieter1,NeuSigmafaktor*NeuAnbieter1Lebensdauer/8760/4,TRUE)*$F$10-_xlfn.NORM.DIST(Y6,NeuErsetzungZeitpunktAnbieter1,NeuSigmafaktor*NeuAnbieter1Lebensdauer/8760/4,TRUE)*$F$10+_xlfn.NORM.DIST(Z6,2*NeuErsetzungZeitpunktAnbieter1,NeuSigmafaktor*NeuAnbieter1Lebensdauer/8760/4,TRUE)*$F$10-_xlfn.NORM.DIST(Y6,2*NeuErsetzungZeitpunktAnbieter1,NeuSigmafaktor*NeuAnbieter1Lebensdauer/8760/4,TRUE)*$F$10</f>
        <v>0</v>
      </c>
      <c r="AB12" s="70">
        <f t="shared" ref="AB12" si="19">_xlfn.NORM.DIST(AA6,NeuErsetzungZeitpunktAnbieter1,NeuSigmafaktor*NeuAnbieter1Lebensdauer/8760/4,TRUE)*$F$10-_xlfn.NORM.DIST(Z6,NeuErsetzungZeitpunktAnbieter1,NeuSigmafaktor*NeuAnbieter1Lebensdauer/8760/4,TRUE)*$F$10+_xlfn.NORM.DIST(AA6,2*NeuErsetzungZeitpunktAnbieter1,NeuSigmafaktor*NeuAnbieter1Lebensdauer/8760/4,TRUE)*$F$10-_xlfn.NORM.DIST(Z6,2*NeuErsetzungZeitpunktAnbieter1,NeuSigmafaktor*NeuAnbieter1Lebensdauer/8760/4,TRUE)*$F$10</f>
        <v>0</v>
      </c>
      <c r="AC12" s="70">
        <f t="shared" ref="AC12" si="20">_xlfn.NORM.DIST(AB6,NeuErsetzungZeitpunktAnbieter1,NeuSigmafaktor*NeuAnbieter1Lebensdauer/8760/4,TRUE)*$F$10-_xlfn.NORM.DIST(AA6,NeuErsetzungZeitpunktAnbieter1,NeuSigmafaktor*NeuAnbieter1Lebensdauer/8760/4,TRUE)*$F$10+_xlfn.NORM.DIST(AB6,2*NeuErsetzungZeitpunktAnbieter1,NeuSigmafaktor*NeuAnbieter1Lebensdauer/8760/4,TRUE)*$F$10-_xlfn.NORM.DIST(AA6,2*NeuErsetzungZeitpunktAnbieter1,NeuSigmafaktor*NeuAnbieter1Lebensdauer/8760/4,TRUE)*$F$10</f>
        <v>0</v>
      </c>
      <c r="AD12" s="70">
        <f t="shared" ref="AD12" si="21">_xlfn.NORM.DIST(AC6,NeuErsetzungZeitpunktAnbieter1,NeuSigmafaktor*NeuAnbieter1Lebensdauer/8760/4,TRUE)*$F$10-_xlfn.NORM.DIST(AB6,NeuErsetzungZeitpunktAnbieter1,NeuSigmafaktor*NeuAnbieter1Lebensdauer/8760/4,TRUE)*$F$10+_xlfn.NORM.DIST(AC6,2*NeuErsetzungZeitpunktAnbieter1,NeuSigmafaktor*NeuAnbieter1Lebensdauer/8760/4,TRUE)*$F$10-_xlfn.NORM.DIST(AB6,2*NeuErsetzungZeitpunktAnbieter1,NeuSigmafaktor*NeuAnbieter1Lebensdauer/8760/4,TRUE)*$F$10</f>
        <v>0</v>
      </c>
      <c r="AE12" s="70">
        <f t="shared" ref="AE12" si="22">_xlfn.NORM.DIST(AD6,NeuErsetzungZeitpunktAnbieter1,NeuSigmafaktor*NeuAnbieter1Lebensdauer/8760/4,TRUE)*$F$10-_xlfn.NORM.DIST(AC6,NeuErsetzungZeitpunktAnbieter1,NeuSigmafaktor*NeuAnbieter1Lebensdauer/8760/4,TRUE)*$F$10+_xlfn.NORM.DIST(AD6,2*NeuErsetzungZeitpunktAnbieter1,NeuSigmafaktor*NeuAnbieter1Lebensdauer/8760/4,TRUE)*$F$10-_xlfn.NORM.DIST(AC6,2*NeuErsetzungZeitpunktAnbieter1,NeuSigmafaktor*NeuAnbieter1Lebensdauer/8760/4,TRUE)*$F$10</f>
        <v>0</v>
      </c>
      <c r="AF12" s="70">
        <f t="shared" ref="AF12" si="23">_xlfn.NORM.DIST(AE6,NeuErsetzungZeitpunktAnbieter1,NeuSigmafaktor*NeuAnbieter1Lebensdauer/8760/4,TRUE)*$F$10-_xlfn.NORM.DIST(AD6,NeuErsetzungZeitpunktAnbieter1,NeuSigmafaktor*NeuAnbieter1Lebensdauer/8760/4,TRUE)*$F$10+_xlfn.NORM.DIST(AE6,2*NeuErsetzungZeitpunktAnbieter1,NeuSigmafaktor*NeuAnbieter1Lebensdauer/8760/4,TRUE)*$F$10-_xlfn.NORM.DIST(AD6,2*NeuErsetzungZeitpunktAnbieter1,NeuSigmafaktor*NeuAnbieter1Lebensdauer/8760/4,TRUE)*$F$10</f>
        <v>0</v>
      </c>
      <c r="AG12" s="70">
        <f t="shared" ref="AG12" si="24">_xlfn.NORM.DIST(AF6,NeuErsetzungZeitpunktAnbieter1,NeuSigmafaktor*NeuAnbieter1Lebensdauer/8760/4,TRUE)*$F$10-_xlfn.NORM.DIST(AE6,NeuErsetzungZeitpunktAnbieter1,NeuSigmafaktor*NeuAnbieter1Lebensdauer/8760/4,TRUE)*$F$10+_xlfn.NORM.DIST(AF6,2*NeuErsetzungZeitpunktAnbieter1,NeuSigmafaktor*NeuAnbieter1Lebensdauer/8760/4,TRUE)*$F$10-_xlfn.NORM.DIST(AE6,2*NeuErsetzungZeitpunktAnbieter1,NeuSigmafaktor*NeuAnbieter1Lebensdauer/8760/4,TRUE)*$F$10</f>
        <v>0</v>
      </c>
      <c r="AH12" s="70">
        <f t="shared" ref="AH12" si="25">_xlfn.NORM.DIST(AG6,NeuErsetzungZeitpunktAnbieter1,NeuSigmafaktor*NeuAnbieter1Lebensdauer/8760/4,TRUE)*$F$10-_xlfn.NORM.DIST(AF6,NeuErsetzungZeitpunktAnbieter1,NeuSigmafaktor*NeuAnbieter1Lebensdauer/8760/4,TRUE)*$F$10+_xlfn.NORM.DIST(AG6,2*NeuErsetzungZeitpunktAnbieter1,NeuSigmafaktor*NeuAnbieter1Lebensdauer/8760/4,TRUE)*$F$10-_xlfn.NORM.DIST(AF6,2*NeuErsetzungZeitpunktAnbieter1,NeuSigmafaktor*NeuAnbieter1Lebensdauer/8760/4,TRUE)*$F$10</f>
        <v>0</v>
      </c>
    </row>
    <row r="13" spans="1:34" ht="20.100000000000001" customHeight="1" x14ac:dyDescent="0.25">
      <c r="B13" s="96">
        <v>3</v>
      </c>
      <c r="D13" s="70"/>
      <c r="E13" s="70"/>
      <c r="F13" s="70"/>
      <c r="G13" s="70">
        <f>_xlfn.NORM.DIST(E6,NeuErsetzungZeitpunktAnbieter1,NeuSigmafaktor*NeuAnbieter1Lebensdauer/8760/4,TRUE)*$G$10+_xlfn.NORM.DIST(E6,2*NeuErsetzungZeitpunktAnbieter1,NeuSigmafaktor*NeuAnbieter1Lebensdauer/8760/4,TRUE)*$G$10</f>
        <v>0</v>
      </c>
      <c r="H13" s="70">
        <f t="shared" ref="H13:X13" si="26">_xlfn.NORM.DIST(F6,NeuErsetzungZeitpunktAnbieter1,NeuSigmafaktor*NeuAnbieter1Lebensdauer/8760/4,TRUE)*$G$10-_xlfn.NORM.DIST(E6,NeuErsetzungZeitpunktAnbieter1,NeuSigmafaktor*NeuAnbieter1Lebensdauer/8760/4,TRUE)*$G$10+_xlfn.NORM.DIST(F6,2*NeuErsetzungZeitpunktAnbieter1,NeuSigmafaktor*NeuAnbieter1Lebensdauer/8760/4,TRUE)*$G$10-_xlfn.NORM.DIST(E6,2*NeuErsetzungZeitpunktAnbieter1,NeuSigmafaktor*NeuAnbieter1Lebensdauer/8760/4,TRUE)*$G$10</f>
        <v>0</v>
      </c>
      <c r="I13" s="70">
        <f t="shared" si="26"/>
        <v>0</v>
      </c>
      <c r="J13" s="70">
        <f t="shared" si="26"/>
        <v>0</v>
      </c>
      <c r="K13" s="70">
        <f t="shared" si="26"/>
        <v>0</v>
      </c>
      <c r="L13" s="70">
        <f t="shared" si="26"/>
        <v>0</v>
      </c>
      <c r="M13" s="70">
        <f t="shared" si="26"/>
        <v>0</v>
      </c>
      <c r="N13" s="70">
        <f t="shared" si="26"/>
        <v>0</v>
      </c>
      <c r="O13" s="70">
        <f t="shared" si="26"/>
        <v>0</v>
      </c>
      <c r="P13" s="70">
        <f t="shared" si="26"/>
        <v>0</v>
      </c>
      <c r="Q13" s="70">
        <f t="shared" si="26"/>
        <v>0</v>
      </c>
      <c r="R13" s="70">
        <f t="shared" si="26"/>
        <v>0</v>
      </c>
      <c r="S13" s="70">
        <f t="shared" si="26"/>
        <v>0</v>
      </c>
      <c r="T13" s="70">
        <f t="shared" si="26"/>
        <v>0</v>
      </c>
      <c r="U13" s="70">
        <f t="shared" si="26"/>
        <v>0</v>
      </c>
      <c r="V13" s="70">
        <f t="shared" si="26"/>
        <v>0</v>
      </c>
      <c r="W13" s="70">
        <f t="shared" si="26"/>
        <v>0</v>
      </c>
      <c r="X13" s="70">
        <f t="shared" si="26"/>
        <v>0</v>
      </c>
      <c r="Y13" s="70">
        <f t="shared" ref="Y13" si="27">_xlfn.NORM.DIST(W6,NeuErsetzungZeitpunktAnbieter1,NeuSigmafaktor*NeuAnbieter1Lebensdauer/8760/4,TRUE)*$G$10-_xlfn.NORM.DIST(V6,NeuErsetzungZeitpunktAnbieter1,NeuSigmafaktor*NeuAnbieter1Lebensdauer/8760/4,TRUE)*$G$10+_xlfn.NORM.DIST(W6,2*NeuErsetzungZeitpunktAnbieter1,NeuSigmafaktor*NeuAnbieter1Lebensdauer/8760/4,TRUE)*$G$10-_xlfn.NORM.DIST(V6,2*NeuErsetzungZeitpunktAnbieter1,NeuSigmafaktor*NeuAnbieter1Lebensdauer/8760/4,TRUE)*$G$10</f>
        <v>0</v>
      </c>
      <c r="Z13" s="70">
        <f t="shared" ref="Z13" si="28">_xlfn.NORM.DIST(X6,NeuErsetzungZeitpunktAnbieter1,NeuSigmafaktor*NeuAnbieter1Lebensdauer/8760/4,TRUE)*$G$10-_xlfn.NORM.DIST(W6,NeuErsetzungZeitpunktAnbieter1,NeuSigmafaktor*NeuAnbieter1Lebensdauer/8760/4,TRUE)*$G$10+_xlfn.NORM.DIST(X6,2*NeuErsetzungZeitpunktAnbieter1,NeuSigmafaktor*NeuAnbieter1Lebensdauer/8760/4,TRUE)*$G$10-_xlfn.NORM.DIST(W6,2*NeuErsetzungZeitpunktAnbieter1,NeuSigmafaktor*NeuAnbieter1Lebensdauer/8760/4,TRUE)*$G$10</f>
        <v>0</v>
      </c>
      <c r="AA13" s="70">
        <f t="shared" ref="AA13" si="29">_xlfn.NORM.DIST(Y6,NeuErsetzungZeitpunktAnbieter1,NeuSigmafaktor*NeuAnbieter1Lebensdauer/8760/4,TRUE)*$G$10-_xlfn.NORM.DIST(X6,NeuErsetzungZeitpunktAnbieter1,NeuSigmafaktor*NeuAnbieter1Lebensdauer/8760/4,TRUE)*$G$10+_xlfn.NORM.DIST(Y6,2*NeuErsetzungZeitpunktAnbieter1,NeuSigmafaktor*NeuAnbieter1Lebensdauer/8760/4,TRUE)*$G$10-_xlfn.NORM.DIST(X6,2*NeuErsetzungZeitpunktAnbieter1,NeuSigmafaktor*NeuAnbieter1Lebensdauer/8760/4,TRUE)*$G$10</f>
        <v>0</v>
      </c>
      <c r="AB13" s="70">
        <f t="shared" ref="AB13" si="30">_xlfn.NORM.DIST(Z6,NeuErsetzungZeitpunktAnbieter1,NeuSigmafaktor*NeuAnbieter1Lebensdauer/8760/4,TRUE)*$G$10-_xlfn.NORM.DIST(Y6,NeuErsetzungZeitpunktAnbieter1,NeuSigmafaktor*NeuAnbieter1Lebensdauer/8760/4,TRUE)*$G$10+_xlfn.NORM.DIST(Z6,2*NeuErsetzungZeitpunktAnbieter1,NeuSigmafaktor*NeuAnbieter1Lebensdauer/8760/4,TRUE)*$G$10-_xlfn.NORM.DIST(Y6,2*NeuErsetzungZeitpunktAnbieter1,NeuSigmafaktor*NeuAnbieter1Lebensdauer/8760/4,TRUE)*$G$10</f>
        <v>0</v>
      </c>
      <c r="AC13" s="70">
        <f t="shared" ref="AC13" si="31">_xlfn.NORM.DIST(AA6,NeuErsetzungZeitpunktAnbieter1,NeuSigmafaktor*NeuAnbieter1Lebensdauer/8760/4,TRUE)*$G$10-_xlfn.NORM.DIST(Z6,NeuErsetzungZeitpunktAnbieter1,NeuSigmafaktor*NeuAnbieter1Lebensdauer/8760/4,TRUE)*$G$10+_xlfn.NORM.DIST(AA6,2*NeuErsetzungZeitpunktAnbieter1,NeuSigmafaktor*NeuAnbieter1Lebensdauer/8760/4,TRUE)*$G$10-_xlfn.NORM.DIST(Z6,2*NeuErsetzungZeitpunktAnbieter1,NeuSigmafaktor*NeuAnbieter1Lebensdauer/8760/4,TRUE)*$G$10</f>
        <v>0</v>
      </c>
      <c r="AD13" s="70">
        <f t="shared" ref="AD13" si="32">_xlfn.NORM.DIST(AB6,NeuErsetzungZeitpunktAnbieter1,NeuSigmafaktor*NeuAnbieter1Lebensdauer/8760/4,TRUE)*$G$10-_xlfn.NORM.DIST(AA6,NeuErsetzungZeitpunktAnbieter1,NeuSigmafaktor*NeuAnbieter1Lebensdauer/8760/4,TRUE)*$G$10+_xlfn.NORM.DIST(AB6,2*NeuErsetzungZeitpunktAnbieter1,NeuSigmafaktor*NeuAnbieter1Lebensdauer/8760/4,TRUE)*$G$10-_xlfn.NORM.DIST(AA6,2*NeuErsetzungZeitpunktAnbieter1,NeuSigmafaktor*NeuAnbieter1Lebensdauer/8760/4,TRUE)*$G$10</f>
        <v>0</v>
      </c>
      <c r="AE13" s="70">
        <f t="shared" ref="AE13" si="33">_xlfn.NORM.DIST(AC6,NeuErsetzungZeitpunktAnbieter1,NeuSigmafaktor*NeuAnbieter1Lebensdauer/8760/4,TRUE)*$G$10-_xlfn.NORM.DIST(AB6,NeuErsetzungZeitpunktAnbieter1,NeuSigmafaktor*NeuAnbieter1Lebensdauer/8760/4,TRUE)*$G$10+_xlfn.NORM.DIST(AC6,2*NeuErsetzungZeitpunktAnbieter1,NeuSigmafaktor*NeuAnbieter1Lebensdauer/8760/4,TRUE)*$G$10-_xlfn.NORM.DIST(AB6,2*NeuErsetzungZeitpunktAnbieter1,NeuSigmafaktor*NeuAnbieter1Lebensdauer/8760/4,TRUE)*$G$10</f>
        <v>0</v>
      </c>
      <c r="AF13" s="70">
        <f t="shared" ref="AF13" si="34">_xlfn.NORM.DIST(AD6,NeuErsetzungZeitpunktAnbieter1,NeuSigmafaktor*NeuAnbieter1Lebensdauer/8760/4,TRUE)*$G$10-_xlfn.NORM.DIST(AC6,NeuErsetzungZeitpunktAnbieter1,NeuSigmafaktor*NeuAnbieter1Lebensdauer/8760/4,TRUE)*$G$10+_xlfn.NORM.DIST(AD6,2*NeuErsetzungZeitpunktAnbieter1,NeuSigmafaktor*NeuAnbieter1Lebensdauer/8760/4,TRUE)*$G$10-_xlfn.NORM.DIST(AC6,2*NeuErsetzungZeitpunktAnbieter1,NeuSigmafaktor*NeuAnbieter1Lebensdauer/8760/4,TRUE)*$G$10</f>
        <v>0</v>
      </c>
      <c r="AG13" s="70">
        <f t="shared" ref="AG13" si="35">_xlfn.NORM.DIST(AE6,NeuErsetzungZeitpunktAnbieter1,NeuSigmafaktor*NeuAnbieter1Lebensdauer/8760/4,TRUE)*$G$10-_xlfn.NORM.DIST(AD6,NeuErsetzungZeitpunktAnbieter1,NeuSigmafaktor*NeuAnbieter1Lebensdauer/8760/4,TRUE)*$G$10+_xlfn.NORM.DIST(AE6,2*NeuErsetzungZeitpunktAnbieter1,NeuSigmafaktor*NeuAnbieter1Lebensdauer/8760/4,TRUE)*$G$10-_xlfn.NORM.DIST(AD6,2*NeuErsetzungZeitpunktAnbieter1,NeuSigmafaktor*NeuAnbieter1Lebensdauer/8760/4,TRUE)*$G$10</f>
        <v>0</v>
      </c>
      <c r="AH13" s="70">
        <f t="shared" ref="AH13" si="36">_xlfn.NORM.DIST(AF6,NeuErsetzungZeitpunktAnbieter1,NeuSigmafaktor*NeuAnbieter1Lebensdauer/8760/4,TRUE)*$G$10-_xlfn.NORM.DIST(AE6,NeuErsetzungZeitpunktAnbieter1,NeuSigmafaktor*NeuAnbieter1Lebensdauer/8760/4,TRUE)*$G$10+_xlfn.NORM.DIST(AF6,2*NeuErsetzungZeitpunktAnbieter1,NeuSigmafaktor*NeuAnbieter1Lebensdauer/8760/4,TRUE)*$G$10-_xlfn.NORM.DIST(AE6,2*NeuErsetzungZeitpunktAnbieter1,NeuSigmafaktor*NeuAnbieter1Lebensdauer/8760/4,TRUE)*$G$10</f>
        <v>0</v>
      </c>
    </row>
    <row r="14" spans="1:34" ht="20.100000000000001" customHeight="1" x14ac:dyDescent="0.25">
      <c r="B14" s="96">
        <v>4</v>
      </c>
      <c r="D14" s="70"/>
      <c r="E14" s="70"/>
      <c r="F14" s="70"/>
      <c r="G14" s="70"/>
      <c r="H14" s="70">
        <f>_xlfn.NORM.DIST(E6,NeuErsetzungZeitpunktAnbieter1,NeuSigmafaktor*NeuAnbieter1Lebensdauer/8760/4,TRUE)*$H$10+_xlfn.NORM.DIST(E6,2*NeuErsetzungZeitpunktAnbieter1,NeuSigmafaktor*NeuAnbieter1Lebensdauer/8760/4,TRUE)*$H$10</f>
        <v>0</v>
      </c>
      <c r="I14" s="70">
        <f t="shared" ref="I14:X14" si="37">_xlfn.NORM.DIST(F6,NeuErsetzungZeitpunktAnbieter1,NeuSigmafaktor*NeuAnbieter1Lebensdauer/8760/4,TRUE)*$H$10-_xlfn.NORM.DIST(E6,NeuErsetzungZeitpunktAnbieter1,NeuSigmafaktor*NeuAnbieter1Lebensdauer/8760/4,TRUE)*$H$10+_xlfn.NORM.DIST(F6,2*NeuErsetzungZeitpunktAnbieter1,NeuSigmafaktor*NeuAnbieter1Lebensdauer/8760/4,TRUE)*$H$10-_xlfn.NORM.DIST(E6,2*NeuErsetzungZeitpunktAnbieter1,NeuSigmafaktor*NeuAnbieter1Lebensdauer/8760/4,TRUE)*$H$10</f>
        <v>0</v>
      </c>
      <c r="J14" s="70">
        <f t="shared" si="37"/>
        <v>0</v>
      </c>
      <c r="K14" s="70">
        <f t="shared" si="37"/>
        <v>0</v>
      </c>
      <c r="L14" s="70">
        <f t="shared" si="37"/>
        <v>0</v>
      </c>
      <c r="M14" s="70">
        <f t="shared" si="37"/>
        <v>0</v>
      </c>
      <c r="N14" s="70">
        <f t="shared" si="37"/>
        <v>0</v>
      </c>
      <c r="O14" s="70">
        <f t="shared" si="37"/>
        <v>0</v>
      </c>
      <c r="P14" s="70">
        <f t="shared" si="37"/>
        <v>0</v>
      </c>
      <c r="Q14" s="70">
        <f t="shared" si="37"/>
        <v>0</v>
      </c>
      <c r="R14" s="70">
        <f t="shared" si="37"/>
        <v>0</v>
      </c>
      <c r="S14" s="70">
        <f t="shared" si="37"/>
        <v>0</v>
      </c>
      <c r="T14" s="70">
        <f t="shared" si="37"/>
        <v>0</v>
      </c>
      <c r="U14" s="70">
        <f t="shared" si="37"/>
        <v>0</v>
      </c>
      <c r="V14" s="70">
        <f t="shared" si="37"/>
        <v>0</v>
      </c>
      <c r="W14" s="70">
        <f t="shared" si="37"/>
        <v>0</v>
      </c>
      <c r="X14" s="70">
        <f t="shared" si="37"/>
        <v>0</v>
      </c>
      <c r="Y14" s="70">
        <f t="shared" ref="Y14" si="38">_xlfn.NORM.DIST(V6,NeuErsetzungZeitpunktAnbieter1,NeuSigmafaktor*NeuAnbieter1Lebensdauer/8760/4,TRUE)*$H$10-_xlfn.NORM.DIST(U6,NeuErsetzungZeitpunktAnbieter1,NeuSigmafaktor*NeuAnbieter1Lebensdauer/8760/4,TRUE)*$H$10+_xlfn.NORM.DIST(V6,2*NeuErsetzungZeitpunktAnbieter1,NeuSigmafaktor*NeuAnbieter1Lebensdauer/8760/4,TRUE)*$H$10-_xlfn.NORM.DIST(U6,2*NeuErsetzungZeitpunktAnbieter1,NeuSigmafaktor*NeuAnbieter1Lebensdauer/8760/4,TRUE)*$H$10</f>
        <v>0</v>
      </c>
      <c r="Z14" s="70">
        <f t="shared" ref="Z14" si="39">_xlfn.NORM.DIST(W6,NeuErsetzungZeitpunktAnbieter1,NeuSigmafaktor*NeuAnbieter1Lebensdauer/8760/4,TRUE)*$H$10-_xlfn.NORM.DIST(V6,NeuErsetzungZeitpunktAnbieter1,NeuSigmafaktor*NeuAnbieter1Lebensdauer/8760/4,TRUE)*$H$10+_xlfn.NORM.DIST(W6,2*NeuErsetzungZeitpunktAnbieter1,NeuSigmafaktor*NeuAnbieter1Lebensdauer/8760/4,TRUE)*$H$10-_xlfn.NORM.DIST(V6,2*NeuErsetzungZeitpunktAnbieter1,NeuSigmafaktor*NeuAnbieter1Lebensdauer/8760/4,TRUE)*$H$10</f>
        <v>0</v>
      </c>
      <c r="AA14" s="70">
        <f t="shared" ref="AA14" si="40">_xlfn.NORM.DIST(X6,NeuErsetzungZeitpunktAnbieter1,NeuSigmafaktor*NeuAnbieter1Lebensdauer/8760/4,TRUE)*$H$10-_xlfn.NORM.DIST(W6,NeuErsetzungZeitpunktAnbieter1,NeuSigmafaktor*NeuAnbieter1Lebensdauer/8760/4,TRUE)*$H$10+_xlfn.NORM.DIST(X6,2*NeuErsetzungZeitpunktAnbieter1,NeuSigmafaktor*NeuAnbieter1Lebensdauer/8760/4,TRUE)*$H$10-_xlfn.NORM.DIST(W6,2*NeuErsetzungZeitpunktAnbieter1,NeuSigmafaktor*NeuAnbieter1Lebensdauer/8760/4,TRUE)*$H$10</f>
        <v>0</v>
      </c>
      <c r="AB14" s="70">
        <f t="shared" ref="AB14" si="41">_xlfn.NORM.DIST(Y6,NeuErsetzungZeitpunktAnbieter1,NeuSigmafaktor*NeuAnbieter1Lebensdauer/8760/4,TRUE)*$H$10-_xlfn.NORM.DIST(X6,NeuErsetzungZeitpunktAnbieter1,NeuSigmafaktor*NeuAnbieter1Lebensdauer/8760/4,TRUE)*$H$10+_xlfn.NORM.DIST(Y6,2*NeuErsetzungZeitpunktAnbieter1,NeuSigmafaktor*NeuAnbieter1Lebensdauer/8760/4,TRUE)*$H$10-_xlfn.NORM.DIST(X6,2*NeuErsetzungZeitpunktAnbieter1,NeuSigmafaktor*NeuAnbieter1Lebensdauer/8760/4,TRUE)*$H$10</f>
        <v>0</v>
      </c>
      <c r="AC14" s="70">
        <f t="shared" ref="AC14" si="42">_xlfn.NORM.DIST(Z6,NeuErsetzungZeitpunktAnbieter1,NeuSigmafaktor*NeuAnbieter1Lebensdauer/8760/4,TRUE)*$H$10-_xlfn.NORM.DIST(Y6,NeuErsetzungZeitpunktAnbieter1,NeuSigmafaktor*NeuAnbieter1Lebensdauer/8760/4,TRUE)*$H$10+_xlfn.NORM.DIST(Z6,2*NeuErsetzungZeitpunktAnbieter1,NeuSigmafaktor*NeuAnbieter1Lebensdauer/8760/4,TRUE)*$H$10-_xlfn.NORM.DIST(Y6,2*NeuErsetzungZeitpunktAnbieter1,NeuSigmafaktor*NeuAnbieter1Lebensdauer/8760/4,TRUE)*$H$10</f>
        <v>0</v>
      </c>
      <c r="AD14" s="70">
        <f t="shared" ref="AD14" si="43">_xlfn.NORM.DIST(AA6,NeuErsetzungZeitpunktAnbieter1,NeuSigmafaktor*NeuAnbieter1Lebensdauer/8760/4,TRUE)*$H$10-_xlfn.NORM.DIST(Z6,NeuErsetzungZeitpunktAnbieter1,NeuSigmafaktor*NeuAnbieter1Lebensdauer/8760/4,TRUE)*$H$10+_xlfn.NORM.DIST(AA6,2*NeuErsetzungZeitpunktAnbieter1,NeuSigmafaktor*NeuAnbieter1Lebensdauer/8760/4,TRUE)*$H$10-_xlfn.NORM.DIST(Z6,2*NeuErsetzungZeitpunktAnbieter1,NeuSigmafaktor*NeuAnbieter1Lebensdauer/8760/4,TRUE)*$H$10</f>
        <v>0</v>
      </c>
      <c r="AE14" s="70">
        <f t="shared" ref="AE14" si="44">_xlfn.NORM.DIST(AB6,NeuErsetzungZeitpunktAnbieter1,NeuSigmafaktor*NeuAnbieter1Lebensdauer/8760/4,TRUE)*$H$10-_xlfn.NORM.DIST(AA6,NeuErsetzungZeitpunktAnbieter1,NeuSigmafaktor*NeuAnbieter1Lebensdauer/8760/4,TRUE)*$H$10+_xlfn.NORM.DIST(AB6,2*NeuErsetzungZeitpunktAnbieter1,NeuSigmafaktor*NeuAnbieter1Lebensdauer/8760/4,TRUE)*$H$10-_xlfn.NORM.DIST(AA6,2*NeuErsetzungZeitpunktAnbieter1,NeuSigmafaktor*NeuAnbieter1Lebensdauer/8760/4,TRUE)*$H$10</f>
        <v>0</v>
      </c>
      <c r="AF14" s="70">
        <f t="shared" ref="AF14" si="45">_xlfn.NORM.DIST(AC6,NeuErsetzungZeitpunktAnbieter1,NeuSigmafaktor*NeuAnbieter1Lebensdauer/8760/4,TRUE)*$H$10-_xlfn.NORM.DIST(AB6,NeuErsetzungZeitpunktAnbieter1,NeuSigmafaktor*NeuAnbieter1Lebensdauer/8760/4,TRUE)*$H$10+_xlfn.NORM.DIST(AC6,2*NeuErsetzungZeitpunktAnbieter1,NeuSigmafaktor*NeuAnbieter1Lebensdauer/8760/4,TRUE)*$H$10-_xlfn.NORM.DIST(AB6,2*NeuErsetzungZeitpunktAnbieter1,NeuSigmafaktor*NeuAnbieter1Lebensdauer/8760/4,TRUE)*$H$10</f>
        <v>0</v>
      </c>
      <c r="AG14" s="70">
        <f t="shared" ref="AG14" si="46">_xlfn.NORM.DIST(AD6,NeuErsetzungZeitpunktAnbieter1,NeuSigmafaktor*NeuAnbieter1Lebensdauer/8760/4,TRUE)*$H$10-_xlfn.NORM.DIST(AC6,NeuErsetzungZeitpunktAnbieter1,NeuSigmafaktor*NeuAnbieter1Lebensdauer/8760/4,TRUE)*$H$10+_xlfn.NORM.DIST(AD6,2*NeuErsetzungZeitpunktAnbieter1,NeuSigmafaktor*NeuAnbieter1Lebensdauer/8760/4,TRUE)*$H$10-_xlfn.NORM.DIST(AC6,2*NeuErsetzungZeitpunktAnbieter1,NeuSigmafaktor*NeuAnbieter1Lebensdauer/8760/4,TRUE)*$H$10</f>
        <v>0</v>
      </c>
      <c r="AH14" s="70">
        <f t="shared" ref="AH14" si="47">_xlfn.NORM.DIST(AE6,NeuErsetzungZeitpunktAnbieter1,NeuSigmafaktor*NeuAnbieter1Lebensdauer/8760/4,TRUE)*$H$10-_xlfn.NORM.DIST(AD6,NeuErsetzungZeitpunktAnbieter1,NeuSigmafaktor*NeuAnbieter1Lebensdauer/8760/4,TRUE)*$H$10+_xlfn.NORM.DIST(AE6,2*NeuErsetzungZeitpunktAnbieter1,NeuSigmafaktor*NeuAnbieter1Lebensdauer/8760/4,TRUE)*$H$10-_xlfn.NORM.DIST(AD6,2*NeuErsetzungZeitpunktAnbieter1,NeuSigmafaktor*NeuAnbieter1Lebensdauer/8760/4,TRUE)*$H$10</f>
        <v>0</v>
      </c>
    </row>
    <row r="15" spans="1:34" ht="20.100000000000001" customHeight="1" x14ac:dyDescent="0.25">
      <c r="B15" s="96">
        <v>5</v>
      </c>
      <c r="D15" s="70"/>
      <c r="E15" s="70"/>
      <c r="F15" s="70"/>
      <c r="G15" s="70"/>
      <c r="H15" s="70"/>
      <c r="I15" s="70">
        <f>_xlfn.NORM.DIST(E6,NeuErsetzungZeitpunktAnbieter1,NeuSigmafaktor*NeuAnbieter1Lebensdauer/8760/4,TRUE)*$I$10+_xlfn.NORM.DIST(E6,2*NeuErsetzungZeitpunktAnbieter1,NeuSigmafaktor*NeuAnbieter1Lebensdauer/8760/4,TRUE)*$I$10</f>
        <v>0</v>
      </c>
      <c r="J15" s="70">
        <f t="shared" ref="J15:X15" si="48">_xlfn.NORM.DIST(F6,NeuErsetzungZeitpunktAnbieter1,NeuSigmafaktor*NeuAnbieter1Lebensdauer/8760/4,TRUE)*$I$10-_xlfn.NORM.DIST(E6,NeuErsetzungZeitpunktAnbieter1,NeuSigmafaktor*NeuAnbieter1Lebensdauer/8760/4,TRUE)*$I$10+_xlfn.NORM.DIST(F6,2*NeuErsetzungZeitpunktAnbieter1,NeuSigmafaktor*NeuAnbieter1Lebensdauer/8760/4,TRUE)*$I$10-_xlfn.NORM.DIST(E6,2*NeuErsetzungZeitpunktAnbieter1,NeuSigmafaktor*NeuAnbieter1Lebensdauer/8760/4,TRUE)*$I$10</f>
        <v>0</v>
      </c>
      <c r="K15" s="70">
        <f t="shared" si="48"/>
        <v>0</v>
      </c>
      <c r="L15" s="70">
        <f t="shared" si="48"/>
        <v>0</v>
      </c>
      <c r="M15" s="70">
        <f t="shared" si="48"/>
        <v>0</v>
      </c>
      <c r="N15" s="70">
        <f t="shared" si="48"/>
        <v>0</v>
      </c>
      <c r="O15" s="70">
        <f t="shared" si="48"/>
        <v>0</v>
      </c>
      <c r="P15" s="70">
        <f t="shared" si="48"/>
        <v>0</v>
      </c>
      <c r="Q15" s="70">
        <f t="shared" si="48"/>
        <v>0</v>
      </c>
      <c r="R15" s="70">
        <f t="shared" si="48"/>
        <v>0</v>
      </c>
      <c r="S15" s="70">
        <f t="shared" si="48"/>
        <v>0</v>
      </c>
      <c r="T15" s="70">
        <f t="shared" si="48"/>
        <v>0</v>
      </c>
      <c r="U15" s="70">
        <f t="shared" si="48"/>
        <v>0</v>
      </c>
      <c r="V15" s="70">
        <f t="shared" si="48"/>
        <v>0</v>
      </c>
      <c r="W15" s="70">
        <f t="shared" si="48"/>
        <v>0</v>
      </c>
      <c r="X15" s="70">
        <f t="shared" si="48"/>
        <v>0</v>
      </c>
      <c r="Y15" s="70">
        <f t="shared" ref="Y15" si="49">_xlfn.NORM.DIST(U6,NeuErsetzungZeitpunktAnbieter1,NeuSigmafaktor*NeuAnbieter1Lebensdauer/8760/4,TRUE)*$I$10-_xlfn.NORM.DIST(T6,NeuErsetzungZeitpunktAnbieter1,NeuSigmafaktor*NeuAnbieter1Lebensdauer/8760/4,TRUE)*$I$10+_xlfn.NORM.DIST(U6,2*NeuErsetzungZeitpunktAnbieter1,NeuSigmafaktor*NeuAnbieter1Lebensdauer/8760/4,TRUE)*$I$10-_xlfn.NORM.DIST(T6,2*NeuErsetzungZeitpunktAnbieter1,NeuSigmafaktor*NeuAnbieter1Lebensdauer/8760/4,TRUE)*$I$10</f>
        <v>0</v>
      </c>
      <c r="Z15" s="70">
        <f t="shared" ref="Z15" si="50">_xlfn.NORM.DIST(V6,NeuErsetzungZeitpunktAnbieter1,NeuSigmafaktor*NeuAnbieter1Lebensdauer/8760/4,TRUE)*$I$10-_xlfn.NORM.DIST(U6,NeuErsetzungZeitpunktAnbieter1,NeuSigmafaktor*NeuAnbieter1Lebensdauer/8760/4,TRUE)*$I$10+_xlfn.NORM.DIST(V6,2*NeuErsetzungZeitpunktAnbieter1,NeuSigmafaktor*NeuAnbieter1Lebensdauer/8760/4,TRUE)*$I$10-_xlfn.NORM.DIST(U6,2*NeuErsetzungZeitpunktAnbieter1,NeuSigmafaktor*NeuAnbieter1Lebensdauer/8760/4,TRUE)*$I$10</f>
        <v>0</v>
      </c>
      <c r="AA15" s="70">
        <f t="shared" ref="AA15" si="51">_xlfn.NORM.DIST(W6,NeuErsetzungZeitpunktAnbieter1,NeuSigmafaktor*NeuAnbieter1Lebensdauer/8760/4,TRUE)*$I$10-_xlfn.NORM.DIST(V6,NeuErsetzungZeitpunktAnbieter1,NeuSigmafaktor*NeuAnbieter1Lebensdauer/8760/4,TRUE)*$I$10+_xlfn.NORM.DIST(W6,2*NeuErsetzungZeitpunktAnbieter1,NeuSigmafaktor*NeuAnbieter1Lebensdauer/8760/4,TRUE)*$I$10-_xlfn.NORM.DIST(V6,2*NeuErsetzungZeitpunktAnbieter1,NeuSigmafaktor*NeuAnbieter1Lebensdauer/8760/4,TRUE)*$I$10</f>
        <v>0</v>
      </c>
      <c r="AB15" s="70">
        <f t="shared" ref="AB15" si="52">_xlfn.NORM.DIST(X6,NeuErsetzungZeitpunktAnbieter1,NeuSigmafaktor*NeuAnbieter1Lebensdauer/8760/4,TRUE)*$I$10-_xlfn.NORM.DIST(W6,NeuErsetzungZeitpunktAnbieter1,NeuSigmafaktor*NeuAnbieter1Lebensdauer/8760/4,TRUE)*$I$10+_xlfn.NORM.DIST(X6,2*NeuErsetzungZeitpunktAnbieter1,NeuSigmafaktor*NeuAnbieter1Lebensdauer/8760/4,TRUE)*$I$10-_xlfn.NORM.DIST(W6,2*NeuErsetzungZeitpunktAnbieter1,NeuSigmafaktor*NeuAnbieter1Lebensdauer/8760/4,TRUE)*$I$10</f>
        <v>0</v>
      </c>
      <c r="AC15" s="70">
        <f t="shared" ref="AC15" si="53">_xlfn.NORM.DIST(Y6,NeuErsetzungZeitpunktAnbieter1,NeuSigmafaktor*NeuAnbieter1Lebensdauer/8760/4,TRUE)*$I$10-_xlfn.NORM.DIST(X6,NeuErsetzungZeitpunktAnbieter1,NeuSigmafaktor*NeuAnbieter1Lebensdauer/8760/4,TRUE)*$I$10+_xlfn.NORM.DIST(Y6,2*NeuErsetzungZeitpunktAnbieter1,NeuSigmafaktor*NeuAnbieter1Lebensdauer/8760/4,TRUE)*$I$10-_xlfn.NORM.DIST(X6,2*NeuErsetzungZeitpunktAnbieter1,NeuSigmafaktor*NeuAnbieter1Lebensdauer/8760/4,TRUE)*$I$10</f>
        <v>0</v>
      </c>
      <c r="AD15" s="70">
        <f t="shared" ref="AD15" si="54">_xlfn.NORM.DIST(Z6,NeuErsetzungZeitpunktAnbieter1,NeuSigmafaktor*NeuAnbieter1Lebensdauer/8760/4,TRUE)*$I$10-_xlfn.NORM.DIST(Y6,NeuErsetzungZeitpunktAnbieter1,NeuSigmafaktor*NeuAnbieter1Lebensdauer/8760/4,TRUE)*$I$10+_xlfn.NORM.DIST(Z6,2*NeuErsetzungZeitpunktAnbieter1,NeuSigmafaktor*NeuAnbieter1Lebensdauer/8760/4,TRUE)*$I$10-_xlfn.NORM.DIST(Y6,2*NeuErsetzungZeitpunktAnbieter1,NeuSigmafaktor*NeuAnbieter1Lebensdauer/8760/4,TRUE)*$I$10</f>
        <v>0</v>
      </c>
      <c r="AE15" s="70">
        <f t="shared" ref="AE15" si="55">_xlfn.NORM.DIST(AA6,NeuErsetzungZeitpunktAnbieter1,NeuSigmafaktor*NeuAnbieter1Lebensdauer/8760/4,TRUE)*$I$10-_xlfn.NORM.DIST(Z6,NeuErsetzungZeitpunktAnbieter1,NeuSigmafaktor*NeuAnbieter1Lebensdauer/8760/4,TRUE)*$I$10+_xlfn.NORM.DIST(AA6,2*NeuErsetzungZeitpunktAnbieter1,NeuSigmafaktor*NeuAnbieter1Lebensdauer/8760/4,TRUE)*$I$10-_xlfn.NORM.DIST(Z6,2*NeuErsetzungZeitpunktAnbieter1,NeuSigmafaktor*NeuAnbieter1Lebensdauer/8760/4,TRUE)*$I$10</f>
        <v>0</v>
      </c>
      <c r="AF15" s="70">
        <f t="shared" ref="AF15" si="56">_xlfn.NORM.DIST(AB6,NeuErsetzungZeitpunktAnbieter1,NeuSigmafaktor*NeuAnbieter1Lebensdauer/8760/4,TRUE)*$I$10-_xlfn.NORM.DIST(AA6,NeuErsetzungZeitpunktAnbieter1,NeuSigmafaktor*NeuAnbieter1Lebensdauer/8760/4,TRUE)*$I$10+_xlfn.NORM.DIST(AB6,2*NeuErsetzungZeitpunktAnbieter1,NeuSigmafaktor*NeuAnbieter1Lebensdauer/8760/4,TRUE)*$I$10-_xlfn.NORM.DIST(AA6,2*NeuErsetzungZeitpunktAnbieter1,NeuSigmafaktor*NeuAnbieter1Lebensdauer/8760/4,TRUE)*$I$10</f>
        <v>0</v>
      </c>
      <c r="AG15" s="70">
        <f t="shared" ref="AG15" si="57">_xlfn.NORM.DIST(AC6,NeuErsetzungZeitpunktAnbieter1,NeuSigmafaktor*NeuAnbieter1Lebensdauer/8760/4,TRUE)*$I$10-_xlfn.NORM.DIST(AB6,NeuErsetzungZeitpunktAnbieter1,NeuSigmafaktor*NeuAnbieter1Lebensdauer/8760/4,TRUE)*$I$10+_xlfn.NORM.DIST(AC6,2*NeuErsetzungZeitpunktAnbieter1,NeuSigmafaktor*NeuAnbieter1Lebensdauer/8760/4,TRUE)*$I$10-_xlfn.NORM.DIST(AB6,2*NeuErsetzungZeitpunktAnbieter1,NeuSigmafaktor*NeuAnbieter1Lebensdauer/8760/4,TRUE)*$I$10</f>
        <v>0</v>
      </c>
      <c r="AH15" s="70">
        <f t="shared" ref="AH15" si="58">_xlfn.NORM.DIST(AD6,NeuErsetzungZeitpunktAnbieter1,NeuSigmafaktor*NeuAnbieter1Lebensdauer/8760/4,TRUE)*$I$10-_xlfn.NORM.DIST(AC6,NeuErsetzungZeitpunktAnbieter1,NeuSigmafaktor*NeuAnbieter1Lebensdauer/8760/4,TRUE)*$I$10+_xlfn.NORM.DIST(AD6,2*NeuErsetzungZeitpunktAnbieter1,NeuSigmafaktor*NeuAnbieter1Lebensdauer/8760/4,TRUE)*$I$10-_xlfn.NORM.DIST(AC6,2*NeuErsetzungZeitpunktAnbieter1,NeuSigmafaktor*NeuAnbieter1Lebensdauer/8760/4,TRUE)*$I$10</f>
        <v>0</v>
      </c>
    </row>
    <row r="16" spans="1:34" ht="20.100000000000001" customHeight="1" x14ac:dyDescent="0.25">
      <c r="B16" s="96">
        <v>6</v>
      </c>
      <c r="D16" s="70"/>
      <c r="E16" s="70"/>
      <c r="F16" s="70"/>
      <c r="G16" s="70"/>
      <c r="H16" s="70"/>
      <c r="I16" s="70"/>
      <c r="J16" s="70">
        <f>_xlfn.NORM.DIST(E6,NeuErsetzungZeitpunktAnbieter1,NeuSigmafaktor*NeuAnbieter1Lebensdauer/8760/4,TRUE)*$J$10+_xlfn.NORM.DIST(E6,2*NeuErsetzungZeitpunktAnbieter1,NeuSigmafaktor*NeuAnbieter1Lebensdauer/8760/4,TRUE)*$J$10</f>
        <v>0</v>
      </c>
      <c r="K16" s="70">
        <f t="shared" ref="K16:X16" si="59">_xlfn.NORM.DIST(F6,NeuErsetzungZeitpunktAnbieter1,NeuSigmafaktor*NeuAnbieter1Lebensdauer/8760/4,TRUE)*$J$10-_xlfn.NORM.DIST(E6,NeuErsetzungZeitpunktAnbieter1,NeuSigmafaktor*NeuAnbieter1Lebensdauer/8760/4,TRUE)*$J$10+_xlfn.NORM.DIST(F6,2*NeuErsetzungZeitpunktAnbieter1,NeuSigmafaktor*NeuAnbieter1Lebensdauer/8760/4,TRUE)*$J$10-_xlfn.NORM.DIST(E6,2*NeuErsetzungZeitpunktAnbieter1,NeuSigmafaktor*NeuAnbieter1Lebensdauer/8760/4,TRUE)*$J$10</f>
        <v>0</v>
      </c>
      <c r="L16" s="70">
        <f t="shared" si="59"/>
        <v>0</v>
      </c>
      <c r="M16" s="70">
        <f t="shared" si="59"/>
        <v>0</v>
      </c>
      <c r="N16" s="70">
        <f t="shared" si="59"/>
        <v>0</v>
      </c>
      <c r="O16" s="70">
        <f t="shared" si="59"/>
        <v>0</v>
      </c>
      <c r="P16" s="70">
        <f t="shared" si="59"/>
        <v>0</v>
      </c>
      <c r="Q16" s="70">
        <f t="shared" si="59"/>
        <v>0</v>
      </c>
      <c r="R16" s="70">
        <f t="shared" si="59"/>
        <v>0</v>
      </c>
      <c r="S16" s="70">
        <f t="shared" si="59"/>
        <v>0</v>
      </c>
      <c r="T16" s="70">
        <f t="shared" si="59"/>
        <v>0</v>
      </c>
      <c r="U16" s="70">
        <f t="shared" si="59"/>
        <v>0</v>
      </c>
      <c r="V16" s="70">
        <f t="shared" si="59"/>
        <v>0</v>
      </c>
      <c r="W16" s="70">
        <f t="shared" si="59"/>
        <v>0</v>
      </c>
      <c r="X16" s="70">
        <f t="shared" si="59"/>
        <v>0</v>
      </c>
      <c r="Y16" s="70">
        <f t="shared" ref="Y16" si="60">_xlfn.NORM.DIST(T6,NeuErsetzungZeitpunktAnbieter1,NeuSigmafaktor*NeuAnbieter1Lebensdauer/8760/4,TRUE)*$J$10-_xlfn.NORM.DIST(S6,NeuErsetzungZeitpunktAnbieter1,NeuSigmafaktor*NeuAnbieter1Lebensdauer/8760/4,TRUE)*$J$10+_xlfn.NORM.DIST(T6,2*NeuErsetzungZeitpunktAnbieter1,NeuSigmafaktor*NeuAnbieter1Lebensdauer/8760/4,TRUE)*$J$10-_xlfn.NORM.DIST(S6,2*NeuErsetzungZeitpunktAnbieter1,NeuSigmafaktor*NeuAnbieter1Lebensdauer/8760/4,TRUE)*$J$10</f>
        <v>0</v>
      </c>
      <c r="Z16" s="70">
        <f t="shared" ref="Z16" si="61">_xlfn.NORM.DIST(U6,NeuErsetzungZeitpunktAnbieter1,NeuSigmafaktor*NeuAnbieter1Lebensdauer/8760/4,TRUE)*$J$10-_xlfn.NORM.DIST(T6,NeuErsetzungZeitpunktAnbieter1,NeuSigmafaktor*NeuAnbieter1Lebensdauer/8760/4,TRUE)*$J$10+_xlfn.NORM.DIST(U6,2*NeuErsetzungZeitpunktAnbieter1,NeuSigmafaktor*NeuAnbieter1Lebensdauer/8760/4,TRUE)*$J$10-_xlfn.NORM.DIST(T6,2*NeuErsetzungZeitpunktAnbieter1,NeuSigmafaktor*NeuAnbieter1Lebensdauer/8760/4,TRUE)*$J$10</f>
        <v>0</v>
      </c>
      <c r="AA16" s="70">
        <f t="shared" ref="AA16" si="62">_xlfn.NORM.DIST(V6,NeuErsetzungZeitpunktAnbieter1,NeuSigmafaktor*NeuAnbieter1Lebensdauer/8760/4,TRUE)*$J$10-_xlfn.NORM.DIST(U6,NeuErsetzungZeitpunktAnbieter1,NeuSigmafaktor*NeuAnbieter1Lebensdauer/8760/4,TRUE)*$J$10+_xlfn.NORM.DIST(V6,2*NeuErsetzungZeitpunktAnbieter1,NeuSigmafaktor*NeuAnbieter1Lebensdauer/8760/4,TRUE)*$J$10-_xlfn.NORM.DIST(U6,2*NeuErsetzungZeitpunktAnbieter1,NeuSigmafaktor*NeuAnbieter1Lebensdauer/8760/4,TRUE)*$J$10</f>
        <v>0</v>
      </c>
      <c r="AB16" s="70">
        <f t="shared" ref="AB16" si="63">_xlfn.NORM.DIST(W6,NeuErsetzungZeitpunktAnbieter1,NeuSigmafaktor*NeuAnbieter1Lebensdauer/8760/4,TRUE)*$J$10-_xlfn.NORM.DIST(V6,NeuErsetzungZeitpunktAnbieter1,NeuSigmafaktor*NeuAnbieter1Lebensdauer/8760/4,TRUE)*$J$10+_xlfn.NORM.DIST(W6,2*NeuErsetzungZeitpunktAnbieter1,NeuSigmafaktor*NeuAnbieter1Lebensdauer/8760/4,TRUE)*$J$10-_xlfn.NORM.DIST(V6,2*NeuErsetzungZeitpunktAnbieter1,NeuSigmafaktor*NeuAnbieter1Lebensdauer/8760/4,TRUE)*$J$10</f>
        <v>0</v>
      </c>
      <c r="AC16" s="70">
        <f t="shared" ref="AC16" si="64">_xlfn.NORM.DIST(X6,NeuErsetzungZeitpunktAnbieter1,NeuSigmafaktor*NeuAnbieter1Lebensdauer/8760/4,TRUE)*$J$10-_xlfn.NORM.DIST(W6,NeuErsetzungZeitpunktAnbieter1,NeuSigmafaktor*NeuAnbieter1Lebensdauer/8760/4,TRUE)*$J$10+_xlfn.NORM.DIST(X6,2*NeuErsetzungZeitpunktAnbieter1,NeuSigmafaktor*NeuAnbieter1Lebensdauer/8760/4,TRUE)*$J$10-_xlfn.NORM.DIST(W6,2*NeuErsetzungZeitpunktAnbieter1,NeuSigmafaktor*NeuAnbieter1Lebensdauer/8760/4,TRUE)*$J$10</f>
        <v>0</v>
      </c>
      <c r="AD16" s="70">
        <f t="shared" ref="AD16" si="65">_xlfn.NORM.DIST(Y6,NeuErsetzungZeitpunktAnbieter1,NeuSigmafaktor*NeuAnbieter1Lebensdauer/8760/4,TRUE)*$J$10-_xlfn.NORM.DIST(X6,NeuErsetzungZeitpunktAnbieter1,NeuSigmafaktor*NeuAnbieter1Lebensdauer/8760/4,TRUE)*$J$10+_xlfn.NORM.DIST(Y6,2*NeuErsetzungZeitpunktAnbieter1,NeuSigmafaktor*NeuAnbieter1Lebensdauer/8760/4,TRUE)*$J$10-_xlfn.NORM.DIST(X6,2*NeuErsetzungZeitpunktAnbieter1,NeuSigmafaktor*NeuAnbieter1Lebensdauer/8760/4,TRUE)*$J$10</f>
        <v>0</v>
      </c>
      <c r="AE16" s="70">
        <f t="shared" ref="AE16" si="66">_xlfn.NORM.DIST(Z6,NeuErsetzungZeitpunktAnbieter1,NeuSigmafaktor*NeuAnbieter1Lebensdauer/8760/4,TRUE)*$J$10-_xlfn.NORM.DIST(Y6,NeuErsetzungZeitpunktAnbieter1,NeuSigmafaktor*NeuAnbieter1Lebensdauer/8760/4,TRUE)*$J$10+_xlfn.NORM.DIST(Z6,2*NeuErsetzungZeitpunktAnbieter1,NeuSigmafaktor*NeuAnbieter1Lebensdauer/8760/4,TRUE)*$J$10-_xlfn.NORM.DIST(Y6,2*NeuErsetzungZeitpunktAnbieter1,NeuSigmafaktor*NeuAnbieter1Lebensdauer/8760/4,TRUE)*$J$10</f>
        <v>0</v>
      </c>
      <c r="AF16" s="70">
        <f t="shared" ref="AF16" si="67">_xlfn.NORM.DIST(AA6,NeuErsetzungZeitpunktAnbieter1,NeuSigmafaktor*NeuAnbieter1Lebensdauer/8760/4,TRUE)*$J$10-_xlfn.NORM.DIST(Z6,NeuErsetzungZeitpunktAnbieter1,NeuSigmafaktor*NeuAnbieter1Lebensdauer/8760/4,TRUE)*$J$10+_xlfn.NORM.DIST(AA6,2*NeuErsetzungZeitpunktAnbieter1,NeuSigmafaktor*NeuAnbieter1Lebensdauer/8760/4,TRUE)*$J$10-_xlfn.NORM.DIST(Z6,2*NeuErsetzungZeitpunktAnbieter1,NeuSigmafaktor*NeuAnbieter1Lebensdauer/8760/4,TRUE)*$J$10</f>
        <v>0</v>
      </c>
      <c r="AG16" s="70">
        <f t="shared" ref="AG16" si="68">_xlfn.NORM.DIST(AB6,NeuErsetzungZeitpunktAnbieter1,NeuSigmafaktor*NeuAnbieter1Lebensdauer/8760/4,TRUE)*$J$10-_xlfn.NORM.DIST(AA6,NeuErsetzungZeitpunktAnbieter1,NeuSigmafaktor*NeuAnbieter1Lebensdauer/8760/4,TRUE)*$J$10+_xlfn.NORM.DIST(AB6,2*NeuErsetzungZeitpunktAnbieter1,NeuSigmafaktor*NeuAnbieter1Lebensdauer/8760/4,TRUE)*$J$10-_xlfn.NORM.DIST(AA6,2*NeuErsetzungZeitpunktAnbieter1,NeuSigmafaktor*NeuAnbieter1Lebensdauer/8760/4,TRUE)*$J$10</f>
        <v>0</v>
      </c>
      <c r="AH16" s="70">
        <f t="shared" ref="AH16" si="69">_xlfn.NORM.DIST(AC6,NeuErsetzungZeitpunktAnbieter1,NeuSigmafaktor*NeuAnbieter1Lebensdauer/8760/4,TRUE)*$J$10-_xlfn.NORM.DIST(AB6,NeuErsetzungZeitpunktAnbieter1,NeuSigmafaktor*NeuAnbieter1Lebensdauer/8760/4,TRUE)*$J$10+_xlfn.NORM.DIST(AC6,2*NeuErsetzungZeitpunktAnbieter1,NeuSigmafaktor*NeuAnbieter1Lebensdauer/8760/4,TRUE)*$J$10-_xlfn.NORM.DIST(AB6,2*NeuErsetzungZeitpunktAnbieter1,NeuSigmafaktor*NeuAnbieter1Lebensdauer/8760/4,TRUE)*$J$10</f>
        <v>0</v>
      </c>
    </row>
    <row r="17" spans="2:34" ht="20.100000000000001" customHeight="1" x14ac:dyDescent="0.25">
      <c r="B17" s="96">
        <v>7</v>
      </c>
      <c r="D17" s="70"/>
      <c r="E17" s="70"/>
      <c r="F17" s="70"/>
      <c r="G17" s="70"/>
      <c r="H17" s="70"/>
      <c r="I17" s="70"/>
      <c r="J17" s="70"/>
      <c r="K17" s="70">
        <f>_xlfn.NORM.DIST(E6,NeuErsetzungZeitpunktAnbieter1,NeuSigmafaktor*NeuAnbieter1Lebensdauer/8760/4,TRUE)*$K$10+_xlfn.NORM.DIST(E6,2*NeuErsetzungZeitpunktAnbieter1,NeuSigmafaktor*NeuAnbieter1Lebensdauer/8760/4,TRUE)*$K$10</f>
        <v>0</v>
      </c>
      <c r="L17" s="70">
        <f t="shared" ref="L17:X17" si="70">_xlfn.NORM.DIST(F6,NeuErsetzungZeitpunktAnbieter1,NeuSigmafaktor*NeuAnbieter1Lebensdauer/8760/4,TRUE)*$K$10-_xlfn.NORM.DIST(E6,NeuErsetzungZeitpunktAnbieter1,NeuSigmafaktor*NeuAnbieter1Lebensdauer/8760/4,TRUE)*$K$10+_xlfn.NORM.DIST(F6,2*NeuErsetzungZeitpunktAnbieter1,NeuSigmafaktor*NeuAnbieter1Lebensdauer/8760/4,TRUE)*$K$10-_xlfn.NORM.DIST(E6,2*NeuErsetzungZeitpunktAnbieter1,NeuSigmafaktor*NeuAnbieter1Lebensdauer/8760/4,TRUE)*$K$10</f>
        <v>0</v>
      </c>
      <c r="M17" s="70">
        <f t="shared" si="70"/>
        <v>0</v>
      </c>
      <c r="N17" s="70">
        <f t="shared" si="70"/>
        <v>0</v>
      </c>
      <c r="O17" s="70">
        <f t="shared" si="70"/>
        <v>0</v>
      </c>
      <c r="P17" s="70">
        <f t="shared" si="70"/>
        <v>0</v>
      </c>
      <c r="Q17" s="70">
        <f t="shared" si="70"/>
        <v>0</v>
      </c>
      <c r="R17" s="70">
        <f t="shared" si="70"/>
        <v>0</v>
      </c>
      <c r="S17" s="70">
        <f t="shared" si="70"/>
        <v>0</v>
      </c>
      <c r="T17" s="70">
        <f t="shared" si="70"/>
        <v>0</v>
      </c>
      <c r="U17" s="70">
        <f t="shared" si="70"/>
        <v>0</v>
      </c>
      <c r="V17" s="70">
        <f t="shared" si="70"/>
        <v>0</v>
      </c>
      <c r="W17" s="70">
        <f t="shared" si="70"/>
        <v>0</v>
      </c>
      <c r="X17" s="70">
        <f t="shared" si="70"/>
        <v>0</v>
      </c>
      <c r="Y17" s="70">
        <f t="shared" ref="Y17" si="71">_xlfn.NORM.DIST(S6,NeuErsetzungZeitpunktAnbieter1,NeuSigmafaktor*NeuAnbieter1Lebensdauer/8760/4,TRUE)*$K$10-_xlfn.NORM.DIST(R6,NeuErsetzungZeitpunktAnbieter1,NeuSigmafaktor*NeuAnbieter1Lebensdauer/8760/4,TRUE)*$K$10+_xlfn.NORM.DIST(S6,2*NeuErsetzungZeitpunktAnbieter1,NeuSigmafaktor*NeuAnbieter1Lebensdauer/8760/4,TRUE)*$K$10-_xlfn.NORM.DIST(R6,2*NeuErsetzungZeitpunktAnbieter1,NeuSigmafaktor*NeuAnbieter1Lebensdauer/8760/4,TRUE)*$K$10</f>
        <v>0</v>
      </c>
      <c r="Z17" s="70">
        <f t="shared" ref="Z17" si="72">_xlfn.NORM.DIST(T6,NeuErsetzungZeitpunktAnbieter1,NeuSigmafaktor*NeuAnbieter1Lebensdauer/8760/4,TRUE)*$K$10-_xlfn.NORM.DIST(S6,NeuErsetzungZeitpunktAnbieter1,NeuSigmafaktor*NeuAnbieter1Lebensdauer/8760/4,TRUE)*$K$10+_xlfn.NORM.DIST(T6,2*NeuErsetzungZeitpunktAnbieter1,NeuSigmafaktor*NeuAnbieter1Lebensdauer/8760/4,TRUE)*$K$10-_xlfn.NORM.DIST(S6,2*NeuErsetzungZeitpunktAnbieter1,NeuSigmafaktor*NeuAnbieter1Lebensdauer/8760/4,TRUE)*$K$10</f>
        <v>0</v>
      </c>
      <c r="AA17" s="70">
        <f t="shared" ref="AA17" si="73">_xlfn.NORM.DIST(U6,NeuErsetzungZeitpunktAnbieter1,NeuSigmafaktor*NeuAnbieter1Lebensdauer/8760/4,TRUE)*$K$10-_xlfn.NORM.DIST(T6,NeuErsetzungZeitpunktAnbieter1,NeuSigmafaktor*NeuAnbieter1Lebensdauer/8760/4,TRUE)*$K$10+_xlfn.NORM.DIST(U6,2*NeuErsetzungZeitpunktAnbieter1,NeuSigmafaktor*NeuAnbieter1Lebensdauer/8760/4,TRUE)*$K$10-_xlfn.NORM.DIST(T6,2*NeuErsetzungZeitpunktAnbieter1,NeuSigmafaktor*NeuAnbieter1Lebensdauer/8760/4,TRUE)*$K$10</f>
        <v>0</v>
      </c>
      <c r="AB17" s="70">
        <f t="shared" ref="AB17" si="74">_xlfn.NORM.DIST(V6,NeuErsetzungZeitpunktAnbieter1,NeuSigmafaktor*NeuAnbieter1Lebensdauer/8760/4,TRUE)*$K$10-_xlfn.NORM.DIST(U6,NeuErsetzungZeitpunktAnbieter1,NeuSigmafaktor*NeuAnbieter1Lebensdauer/8760/4,TRUE)*$K$10+_xlfn.NORM.DIST(V6,2*NeuErsetzungZeitpunktAnbieter1,NeuSigmafaktor*NeuAnbieter1Lebensdauer/8760/4,TRUE)*$K$10-_xlfn.NORM.DIST(U6,2*NeuErsetzungZeitpunktAnbieter1,NeuSigmafaktor*NeuAnbieter1Lebensdauer/8760/4,TRUE)*$K$10</f>
        <v>0</v>
      </c>
      <c r="AC17" s="70">
        <f t="shared" ref="AC17" si="75">_xlfn.NORM.DIST(W6,NeuErsetzungZeitpunktAnbieter1,NeuSigmafaktor*NeuAnbieter1Lebensdauer/8760/4,TRUE)*$K$10-_xlfn.NORM.DIST(V6,NeuErsetzungZeitpunktAnbieter1,NeuSigmafaktor*NeuAnbieter1Lebensdauer/8760/4,TRUE)*$K$10+_xlfn.NORM.DIST(W6,2*NeuErsetzungZeitpunktAnbieter1,NeuSigmafaktor*NeuAnbieter1Lebensdauer/8760/4,TRUE)*$K$10-_xlfn.NORM.DIST(V6,2*NeuErsetzungZeitpunktAnbieter1,NeuSigmafaktor*NeuAnbieter1Lebensdauer/8760/4,TRUE)*$K$10</f>
        <v>0</v>
      </c>
      <c r="AD17" s="70">
        <f t="shared" ref="AD17" si="76">_xlfn.NORM.DIST(X6,NeuErsetzungZeitpunktAnbieter1,NeuSigmafaktor*NeuAnbieter1Lebensdauer/8760/4,TRUE)*$K$10-_xlfn.NORM.DIST(W6,NeuErsetzungZeitpunktAnbieter1,NeuSigmafaktor*NeuAnbieter1Lebensdauer/8760/4,TRUE)*$K$10+_xlfn.NORM.DIST(X6,2*NeuErsetzungZeitpunktAnbieter1,NeuSigmafaktor*NeuAnbieter1Lebensdauer/8760/4,TRUE)*$K$10-_xlfn.NORM.DIST(W6,2*NeuErsetzungZeitpunktAnbieter1,NeuSigmafaktor*NeuAnbieter1Lebensdauer/8760/4,TRUE)*$K$10</f>
        <v>0</v>
      </c>
      <c r="AE17" s="70">
        <f t="shared" ref="AE17" si="77">_xlfn.NORM.DIST(Y6,NeuErsetzungZeitpunktAnbieter1,NeuSigmafaktor*NeuAnbieter1Lebensdauer/8760/4,TRUE)*$K$10-_xlfn.NORM.DIST(X6,NeuErsetzungZeitpunktAnbieter1,NeuSigmafaktor*NeuAnbieter1Lebensdauer/8760/4,TRUE)*$K$10+_xlfn.NORM.DIST(Y6,2*NeuErsetzungZeitpunktAnbieter1,NeuSigmafaktor*NeuAnbieter1Lebensdauer/8760/4,TRUE)*$K$10-_xlfn.NORM.DIST(X6,2*NeuErsetzungZeitpunktAnbieter1,NeuSigmafaktor*NeuAnbieter1Lebensdauer/8760/4,TRUE)*$K$10</f>
        <v>0</v>
      </c>
      <c r="AF17" s="70">
        <f t="shared" ref="AF17" si="78">_xlfn.NORM.DIST(Z6,NeuErsetzungZeitpunktAnbieter1,NeuSigmafaktor*NeuAnbieter1Lebensdauer/8760/4,TRUE)*$K$10-_xlfn.NORM.DIST(Y6,NeuErsetzungZeitpunktAnbieter1,NeuSigmafaktor*NeuAnbieter1Lebensdauer/8760/4,TRUE)*$K$10+_xlfn.NORM.DIST(Z6,2*NeuErsetzungZeitpunktAnbieter1,NeuSigmafaktor*NeuAnbieter1Lebensdauer/8760/4,TRUE)*$K$10-_xlfn.NORM.DIST(Y6,2*NeuErsetzungZeitpunktAnbieter1,NeuSigmafaktor*NeuAnbieter1Lebensdauer/8760/4,TRUE)*$K$10</f>
        <v>0</v>
      </c>
      <c r="AG17" s="70">
        <f t="shared" ref="AG17" si="79">_xlfn.NORM.DIST(AA6,NeuErsetzungZeitpunktAnbieter1,NeuSigmafaktor*NeuAnbieter1Lebensdauer/8760/4,TRUE)*$K$10-_xlfn.NORM.DIST(Z6,NeuErsetzungZeitpunktAnbieter1,NeuSigmafaktor*NeuAnbieter1Lebensdauer/8760/4,TRUE)*$K$10+_xlfn.NORM.DIST(AA6,2*NeuErsetzungZeitpunktAnbieter1,NeuSigmafaktor*NeuAnbieter1Lebensdauer/8760/4,TRUE)*$K$10-_xlfn.NORM.DIST(Z6,2*NeuErsetzungZeitpunktAnbieter1,NeuSigmafaktor*NeuAnbieter1Lebensdauer/8760/4,TRUE)*$K$10</f>
        <v>0</v>
      </c>
      <c r="AH17" s="70">
        <f t="shared" ref="AH17" si="80">_xlfn.NORM.DIST(AB6,NeuErsetzungZeitpunktAnbieter1,NeuSigmafaktor*NeuAnbieter1Lebensdauer/8760/4,TRUE)*$K$10-_xlfn.NORM.DIST(AA6,NeuErsetzungZeitpunktAnbieter1,NeuSigmafaktor*NeuAnbieter1Lebensdauer/8760/4,TRUE)*$K$10+_xlfn.NORM.DIST(AB6,2*NeuErsetzungZeitpunktAnbieter1,NeuSigmafaktor*NeuAnbieter1Lebensdauer/8760/4,TRUE)*$K$10-_xlfn.NORM.DIST(AA6,2*NeuErsetzungZeitpunktAnbieter1,NeuSigmafaktor*NeuAnbieter1Lebensdauer/8760/4,TRUE)*$K$10</f>
        <v>0</v>
      </c>
    </row>
    <row r="18" spans="2:34" ht="20.100000000000001" customHeight="1" x14ac:dyDescent="0.25">
      <c r="B18" s="96">
        <v>8</v>
      </c>
      <c r="D18" s="70"/>
      <c r="E18" s="70"/>
      <c r="F18" s="70"/>
      <c r="G18" s="70"/>
      <c r="H18" s="70"/>
      <c r="I18" s="70"/>
      <c r="J18" s="70"/>
      <c r="K18" s="70"/>
      <c r="L18" s="70">
        <f>_xlfn.NORM.DIST(E6,NeuErsetzungZeitpunktAnbieter1,NeuSigmafaktor*NeuAnbieter1Lebensdauer/8760/4,TRUE)*$L$10+_xlfn.NORM.DIST(E6,2*NeuErsetzungZeitpunktAnbieter1,NeuSigmafaktor*NeuAnbieter1Lebensdauer/8760/4,TRUE)*$L$10</f>
        <v>0</v>
      </c>
      <c r="M18" s="70">
        <f t="shared" ref="M18:X18" si="81">_xlfn.NORM.DIST(F6,NeuErsetzungZeitpunktAnbieter1,NeuSigmafaktor*NeuAnbieter1Lebensdauer/8760/4,TRUE)*$L$10-_xlfn.NORM.DIST(E6,NeuErsetzungZeitpunktAnbieter1,NeuSigmafaktor*NeuAnbieter1Lebensdauer/8760/4,TRUE)*$L$10+_xlfn.NORM.DIST(F6,2*NeuErsetzungZeitpunktAnbieter1,NeuSigmafaktor*NeuAnbieter1Lebensdauer/8760/4,TRUE)*$L$10-_xlfn.NORM.DIST(E6,2*NeuErsetzungZeitpunktAnbieter1,NeuSigmafaktor*NeuAnbieter1Lebensdauer/8760/4,TRUE)*$L$10</f>
        <v>0</v>
      </c>
      <c r="N18" s="70">
        <f t="shared" si="81"/>
        <v>0</v>
      </c>
      <c r="O18" s="70">
        <f t="shared" si="81"/>
        <v>0</v>
      </c>
      <c r="P18" s="70">
        <f t="shared" si="81"/>
        <v>0</v>
      </c>
      <c r="Q18" s="70">
        <f t="shared" si="81"/>
        <v>0</v>
      </c>
      <c r="R18" s="70">
        <f t="shared" si="81"/>
        <v>0</v>
      </c>
      <c r="S18" s="70">
        <f t="shared" si="81"/>
        <v>0</v>
      </c>
      <c r="T18" s="70">
        <f t="shared" si="81"/>
        <v>0</v>
      </c>
      <c r="U18" s="70">
        <f t="shared" si="81"/>
        <v>0</v>
      </c>
      <c r="V18" s="70">
        <f t="shared" si="81"/>
        <v>0</v>
      </c>
      <c r="W18" s="70">
        <f t="shared" si="81"/>
        <v>0</v>
      </c>
      <c r="X18" s="70">
        <f t="shared" si="81"/>
        <v>0</v>
      </c>
      <c r="Y18" s="70">
        <f t="shared" ref="Y18" si="82">_xlfn.NORM.DIST(R6,NeuErsetzungZeitpunktAnbieter1,NeuSigmafaktor*NeuAnbieter1Lebensdauer/8760/4,TRUE)*$L$10-_xlfn.NORM.DIST(Q6,NeuErsetzungZeitpunktAnbieter1,NeuSigmafaktor*NeuAnbieter1Lebensdauer/8760/4,TRUE)*$L$10+_xlfn.NORM.DIST(R6,2*NeuErsetzungZeitpunktAnbieter1,NeuSigmafaktor*NeuAnbieter1Lebensdauer/8760/4,TRUE)*$L$10-_xlfn.NORM.DIST(Q6,2*NeuErsetzungZeitpunktAnbieter1,NeuSigmafaktor*NeuAnbieter1Lebensdauer/8760/4,TRUE)*$L$10</f>
        <v>0</v>
      </c>
      <c r="Z18" s="70">
        <f t="shared" ref="Z18" si="83">_xlfn.NORM.DIST(S6,NeuErsetzungZeitpunktAnbieter1,NeuSigmafaktor*NeuAnbieter1Lebensdauer/8760/4,TRUE)*$L$10-_xlfn.NORM.DIST(R6,NeuErsetzungZeitpunktAnbieter1,NeuSigmafaktor*NeuAnbieter1Lebensdauer/8760/4,TRUE)*$L$10+_xlfn.NORM.DIST(S6,2*NeuErsetzungZeitpunktAnbieter1,NeuSigmafaktor*NeuAnbieter1Lebensdauer/8760/4,TRUE)*$L$10-_xlfn.NORM.DIST(R6,2*NeuErsetzungZeitpunktAnbieter1,NeuSigmafaktor*NeuAnbieter1Lebensdauer/8760/4,TRUE)*$L$10</f>
        <v>0</v>
      </c>
      <c r="AA18" s="70">
        <f t="shared" ref="AA18" si="84">_xlfn.NORM.DIST(T6,NeuErsetzungZeitpunktAnbieter1,NeuSigmafaktor*NeuAnbieter1Lebensdauer/8760/4,TRUE)*$L$10-_xlfn.NORM.DIST(S6,NeuErsetzungZeitpunktAnbieter1,NeuSigmafaktor*NeuAnbieter1Lebensdauer/8760/4,TRUE)*$L$10+_xlfn.NORM.DIST(T6,2*NeuErsetzungZeitpunktAnbieter1,NeuSigmafaktor*NeuAnbieter1Lebensdauer/8760/4,TRUE)*$L$10-_xlfn.NORM.DIST(S6,2*NeuErsetzungZeitpunktAnbieter1,NeuSigmafaktor*NeuAnbieter1Lebensdauer/8760/4,TRUE)*$L$10</f>
        <v>0</v>
      </c>
      <c r="AB18" s="70">
        <f t="shared" ref="AB18" si="85">_xlfn.NORM.DIST(U6,NeuErsetzungZeitpunktAnbieter1,NeuSigmafaktor*NeuAnbieter1Lebensdauer/8760/4,TRUE)*$L$10-_xlfn.NORM.DIST(T6,NeuErsetzungZeitpunktAnbieter1,NeuSigmafaktor*NeuAnbieter1Lebensdauer/8760/4,TRUE)*$L$10+_xlfn.NORM.DIST(U6,2*NeuErsetzungZeitpunktAnbieter1,NeuSigmafaktor*NeuAnbieter1Lebensdauer/8760/4,TRUE)*$L$10-_xlfn.NORM.DIST(T6,2*NeuErsetzungZeitpunktAnbieter1,NeuSigmafaktor*NeuAnbieter1Lebensdauer/8760/4,TRUE)*$L$10</f>
        <v>0</v>
      </c>
      <c r="AC18" s="70">
        <f t="shared" ref="AC18" si="86">_xlfn.NORM.DIST(V6,NeuErsetzungZeitpunktAnbieter1,NeuSigmafaktor*NeuAnbieter1Lebensdauer/8760/4,TRUE)*$L$10-_xlfn.NORM.DIST(U6,NeuErsetzungZeitpunktAnbieter1,NeuSigmafaktor*NeuAnbieter1Lebensdauer/8760/4,TRUE)*$L$10+_xlfn.NORM.DIST(V6,2*NeuErsetzungZeitpunktAnbieter1,NeuSigmafaktor*NeuAnbieter1Lebensdauer/8760/4,TRUE)*$L$10-_xlfn.NORM.DIST(U6,2*NeuErsetzungZeitpunktAnbieter1,NeuSigmafaktor*NeuAnbieter1Lebensdauer/8760/4,TRUE)*$L$10</f>
        <v>0</v>
      </c>
      <c r="AD18" s="70">
        <f t="shared" ref="AD18" si="87">_xlfn.NORM.DIST(W6,NeuErsetzungZeitpunktAnbieter1,NeuSigmafaktor*NeuAnbieter1Lebensdauer/8760/4,TRUE)*$L$10-_xlfn.NORM.DIST(V6,NeuErsetzungZeitpunktAnbieter1,NeuSigmafaktor*NeuAnbieter1Lebensdauer/8760/4,TRUE)*$L$10+_xlfn.NORM.DIST(W6,2*NeuErsetzungZeitpunktAnbieter1,NeuSigmafaktor*NeuAnbieter1Lebensdauer/8760/4,TRUE)*$L$10-_xlfn.NORM.DIST(V6,2*NeuErsetzungZeitpunktAnbieter1,NeuSigmafaktor*NeuAnbieter1Lebensdauer/8760/4,TRUE)*$L$10</f>
        <v>0</v>
      </c>
      <c r="AE18" s="70">
        <f t="shared" ref="AE18" si="88">_xlfn.NORM.DIST(X6,NeuErsetzungZeitpunktAnbieter1,NeuSigmafaktor*NeuAnbieter1Lebensdauer/8760/4,TRUE)*$L$10-_xlfn.NORM.DIST(W6,NeuErsetzungZeitpunktAnbieter1,NeuSigmafaktor*NeuAnbieter1Lebensdauer/8760/4,TRUE)*$L$10+_xlfn.NORM.DIST(X6,2*NeuErsetzungZeitpunktAnbieter1,NeuSigmafaktor*NeuAnbieter1Lebensdauer/8760/4,TRUE)*$L$10-_xlfn.NORM.DIST(W6,2*NeuErsetzungZeitpunktAnbieter1,NeuSigmafaktor*NeuAnbieter1Lebensdauer/8760/4,TRUE)*$L$10</f>
        <v>0</v>
      </c>
      <c r="AF18" s="70">
        <f t="shared" ref="AF18" si="89">_xlfn.NORM.DIST(Y6,NeuErsetzungZeitpunktAnbieter1,NeuSigmafaktor*NeuAnbieter1Lebensdauer/8760/4,TRUE)*$L$10-_xlfn.NORM.DIST(X6,NeuErsetzungZeitpunktAnbieter1,NeuSigmafaktor*NeuAnbieter1Lebensdauer/8760/4,TRUE)*$L$10+_xlfn.NORM.DIST(Y6,2*NeuErsetzungZeitpunktAnbieter1,NeuSigmafaktor*NeuAnbieter1Lebensdauer/8760/4,TRUE)*$L$10-_xlfn.NORM.DIST(X6,2*NeuErsetzungZeitpunktAnbieter1,NeuSigmafaktor*NeuAnbieter1Lebensdauer/8760/4,TRUE)*$L$10</f>
        <v>0</v>
      </c>
      <c r="AG18" s="70">
        <f t="shared" ref="AG18" si="90">_xlfn.NORM.DIST(Z6,NeuErsetzungZeitpunktAnbieter1,NeuSigmafaktor*NeuAnbieter1Lebensdauer/8760/4,TRUE)*$L$10-_xlfn.NORM.DIST(Y6,NeuErsetzungZeitpunktAnbieter1,NeuSigmafaktor*NeuAnbieter1Lebensdauer/8760/4,TRUE)*$L$10+_xlfn.NORM.DIST(Z6,2*NeuErsetzungZeitpunktAnbieter1,NeuSigmafaktor*NeuAnbieter1Lebensdauer/8760/4,TRUE)*$L$10-_xlfn.NORM.DIST(Y6,2*NeuErsetzungZeitpunktAnbieter1,NeuSigmafaktor*NeuAnbieter1Lebensdauer/8760/4,TRUE)*$L$10</f>
        <v>0</v>
      </c>
      <c r="AH18" s="70">
        <f t="shared" ref="AH18" si="91">_xlfn.NORM.DIST(AA6,NeuErsetzungZeitpunktAnbieter1,NeuSigmafaktor*NeuAnbieter1Lebensdauer/8760/4,TRUE)*$L$10-_xlfn.NORM.DIST(Z6,NeuErsetzungZeitpunktAnbieter1,NeuSigmafaktor*NeuAnbieter1Lebensdauer/8760/4,TRUE)*$L$10+_xlfn.NORM.DIST(AA6,2*NeuErsetzungZeitpunktAnbieter1,NeuSigmafaktor*NeuAnbieter1Lebensdauer/8760/4,TRUE)*$L$10-_xlfn.NORM.DIST(Z6,2*NeuErsetzungZeitpunktAnbieter1,NeuSigmafaktor*NeuAnbieter1Lebensdauer/8760/4,TRUE)*$L$10</f>
        <v>0</v>
      </c>
    </row>
    <row r="19" spans="2:34" ht="20.100000000000001" customHeight="1" x14ac:dyDescent="0.25">
      <c r="B19" s="96">
        <v>9</v>
      </c>
      <c r="D19" s="70"/>
      <c r="E19" s="70"/>
      <c r="F19" s="70"/>
      <c r="G19" s="70"/>
      <c r="H19" s="70"/>
      <c r="I19" s="70"/>
      <c r="J19" s="70"/>
      <c r="K19" s="70"/>
      <c r="L19" s="70"/>
      <c r="M19" s="70">
        <f>_xlfn.NORM.DIST(E6,NeuErsetzungZeitpunktAnbieter1,NeuSigmafaktor*NeuAnbieter1Lebensdauer/8760/4,TRUE)*$M$10+_xlfn.NORM.DIST(E6,2*NeuErsetzungZeitpunktAnbieter1,NeuSigmafaktor*NeuAnbieter1Lebensdauer/8760/4,TRUE)*$M$10</f>
        <v>0</v>
      </c>
      <c r="N19" s="70">
        <f t="shared" ref="N19:X19" si="92">_xlfn.NORM.DIST(F6,NeuErsetzungZeitpunktAnbieter1,NeuSigmafaktor*NeuAnbieter1Lebensdauer/8760/4,TRUE)*$M$10-_xlfn.NORM.DIST(E6,NeuErsetzungZeitpunktAnbieter1,NeuSigmafaktor*NeuAnbieter1Lebensdauer/8760/4,TRUE)*$M$10+_xlfn.NORM.DIST(F6,2*NeuErsetzungZeitpunktAnbieter1,NeuSigmafaktor*NeuAnbieter1Lebensdauer/8760/4,TRUE)*$M$10-_xlfn.NORM.DIST(E6,2*NeuErsetzungZeitpunktAnbieter1,NeuSigmafaktor*NeuAnbieter1Lebensdauer/8760/4,TRUE)*$M$10</f>
        <v>0</v>
      </c>
      <c r="O19" s="70">
        <f t="shared" si="92"/>
        <v>0</v>
      </c>
      <c r="P19" s="70">
        <f t="shared" si="92"/>
        <v>0</v>
      </c>
      <c r="Q19" s="70">
        <f t="shared" si="92"/>
        <v>0</v>
      </c>
      <c r="R19" s="70">
        <f t="shared" si="92"/>
        <v>0</v>
      </c>
      <c r="S19" s="70">
        <f t="shared" si="92"/>
        <v>0</v>
      </c>
      <c r="T19" s="70">
        <f t="shared" si="92"/>
        <v>0</v>
      </c>
      <c r="U19" s="70">
        <f t="shared" si="92"/>
        <v>0</v>
      </c>
      <c r="V19" s="70">
        <f t="shared" si="92"/>
        <v>0</v>
      </c>
      <c r="W19" s="70">
        <f t="shared" si="92"/>
        <v>0</v>
      </c>
      <c r="X19" s="70">
        <f t="shared" si="92"/>
        <v>0</v>
      </c>
      <c r="Y19" s="70">
        <f t="shared" ref="Y19" si="93">_xlfn.NORM.DIST(Q6,NeuErsetzungZeitpunktAnbieter1,NeuSigmafaktor*NeuAnbieter1Lebensdauer/8760/4,TRUE)*$M$10-_xlfn.NORM.DIST(P6,NeuErsetzungZeitpunktAnbieter1,NeuSigmafaktor*NeuAnbieter1Lebensdauer/8760/4,TRUE)*$M$10+_xlfn.NORM.DIST(Q6,2*NeuErsetzungZeitpunktAnbieter1,NeuSigmafaktor*NeuAnbieter1Lebensdauer/8760/4,TRUE)*$M$10-_xlfn.NORM.DIST(P6,2*NeuErsetzungZeitpunktAnbieter1,NeuSigmafaktor*NeuAnbieter1Lebensdauer/8760/4,TRUE)*$M$10</f>
        <v>0</v>
      </c>
      <c r="Z19" s="70">
        <f t="shared" ref="Z19" si="94">_xlfn.NORM.DIST(R6,NeuErsetzungZeitpunktAnbieter1,NeuSigmafaktor*NeuAnbieter1Lebensdauer/8760/4,TRUE)*$M$10-_xlfn.NORM.DIST(Q6,NeuErsetzungZeitpunktAnbieter1,NeuSigmafaktor*NeuAnbieter1Lebensdauer/8760/4,TRUE)*$M$10+_xlfn.NORM.DIST(R6,2*NeuErsetzungZeitpunktAnbieter1,NeuSigmafaktor*NeuAnbieter1Lebensdauer/8760/4,TRUE)*$M$10-_xlfn.NORM.DIST(Q6,2*NeuErsetzungZeitpunktAnbieter1,NeuSigmafaktor*NeuAnbieter1Lebensdauer/8760/4,TRUE)*$M$10</f>
        <v>0</v>
      </c>
      <c r="AA19" s="70">
        <f t="shared" ref="AA19" si="95">_xlfn.NORM.DIST(S6,NeuErsetzungZeitpunktAnbieter1,NeuSigmafaktor*NeuAnbieter1Lebensdauer/8760/4,TRUE)*$M$10-_xlfn.NORM.DIST(R6,NeuErsetzungZeitpunktAnbieter1,NeuSigmafaktor*NeuAnbieter1Lebensdauer/8760/4,TRUE)*$M$10+_xlfn.NORM.DIST(S6,2*NeuErsetzungZeitpunktAnbieter1,NeuSigmafaktor*NeuAnbieter1Lebensdauer/8760/4,TRUE)*$M$10-_xlfn.NORM.DIST(R6,2*NeuErsetzungZeitpunktAnbieter1,NeuSigmafaktor*NeuAnbieter1Lebensdauer/8760/4,TRUE)*$M$10</f>
        <v>0</v>
      </c>
      <c r="AB19" s="70">
        <f t="shared" ref="AB19" si="96">_xlfn.NORM.DIST(T6,NeuErsetzungZeitpunktAnbieter1,NeuSigmafaktor*NeuAnbieter1Lebensdauer/8760/4,TRUE)*$M$10-_xlfn.NORM.DIST(S6,NeuErsetzungZeitpunktAnbieter1,NeuSigmafaktor*NeuAnbieter1Lebensdauer/8760/4,TRUE)*$M$10+_xlfn.NORM.DIST(T6,2*NeuErsetzungZeitpunktAnbieter1,NeuSigmafaktor*NeuAnbieter1Lebensdauer/8760/4,TRUE)*$M$10-_xlfn.NORM.DIST(S6,2*NeuErsetzungZeitpunktAnbieter1,NeuSigmafaktor*NeuAnbieter1Lebensdauer/8760/4,TRUE)*$M$10</f>
        <v>0</v>
      </c>
      <c r="AC19" s="70">
        <f t="shared" ref="AC19" si="97">_xlfn.NORM.DIST(U6,NeuErsetzungZeitpunktAnbieter1,NeuSigmafaktor*NeuAnbieter1Lebensdauer/8760/4,TRUE)*$M$10-_xlfn.NORM.DIST(T6,NeuErsetzungZeitpunktAnbieter1,NeuSigmafaktor*NeuAnbieter1Lebensdauer/8760/4,TRUE)*$M$10+_xlfn.NORM.DIST(U6,2*NeuErsetzungZeitpunktAnbieter1,NeuSigmafaktor*NeuAnbieter1Lebensdauer/8760/4,TRUE)*$M$10-_xlfn.NORM.DIST(T6,2*NeuErsetzungZeitpunktAnbieter1,NeuSigmafaktor*NeuAnbieter1Lebensdauer/8760/4,TRUE)*$M$10</f>
        <v>0</v>
      </c>
      <c r="AD19" s="70">
        <f t="shared" ref="AD19" si="98">_xlfn.NORM.DIST(V6,NeuErsetzungZeitpunktAnbieter1,NeuSigmafaktor*NeuAnbieter1Lebensdauer/8760/4,TRUE)*$M$10-_xlfn.NORM.DIST(U6,NeuErsetzungZeitpunktAnbieter1,NeuSigmafaktor*NeuAnbieter1Lebensdauer/8760/4,TRUE)*$M$10+_xlfn.NORM.DIST(V6,2*NeuErsetzungZeitpunktAnbieter1,NeuSigmafaktor*NeuAnbieter1Lebensdauer/8760/4,TRUE)*$M$10-_xlfn.NORM.DIST(U6,2*NeuErsetzungZeitpunktAnbieter1,NeuSigmafaktor*NeuAnbieter1Lebensdauer/8760/4,TRUE)*$M$10</f>
        <v>0</v>
      </c>
      <c r="AE19" s="70">
        <f t="shared" ref="AE19" si="99">_xlfn.NORM.DIST(W6,NeuErsetzungZeitpunktAnbieter1,NeuSigmafaktor*NeuAnbieter1Lebensdauer/8760/4,TRUE)*$M$10-_xlfn.NORM.DIST(V6,NeuErsetzungZeitpunktAnbieter1,NeuSigmafaktor*NeuAnbieter1Lebensdauer/8760/4,TRUE)*$M$10+_xlfn.NORM.DIST(W6,2*NeuErsetzungZeitpunktAnbieter1,NeuSigmafaktor*NeuAnbieter1Lebensdauer/8760/4,TRUE)*$M$10-_xlfn.NORM.DIST(V6,2*NeuErsetzungZeitpunktAnbieter1,NeuSigmafaktor*NeuAnbieter1Lebensdauer/8760/4,TRUE)*$M$10</f>
        <v>0</v>
      </c>
      <c r="AF19" s="70">
        <f t="shared" ref="AF19" si="100">_xlfn.NORM.DIST(X6,NeuErsetzungZeitpunktAnbieter1,NeuSigmafaktor*NeuAnbieter1Lebensdauer/8760/4,TRUE)*$M$10-_xlfn.NORM.DIST(W6,NeuErsetzungZeitpunktAnbieter1,NeuSigmafaktor*NeuAnbieter1Lebensdauer/8760/4,TRUE)*$M$10+_xlfn.NORM.DIST(X6,2*NeuErsetzungZeitpunktAnbieter1,NeuSigmafaktor*NeuAnbieter1Lebensdauer/8760/4,TRUE)*$M$10-_xlfn.NORM.DIST(W6,2*NeuErsetzungZeitpunktAnbieter1,NeuSigmafaktor*NeuAnbieter1Lebensdauer/8760/4,TRUE)*$M$10</f>
        <v>0</v>
      </c>
      <c r="AG19" s="70">
        <f t="shared" ref="AG19" si="101">_xlfn.NORM.DIST(Y6,NeuErsetzungZeitpunktAnbieter1,NeuSigmafaktor*NeuAnbieter1Lebensdauer/8760/4,TRUE)*$M$10-_xlfn.NORM.DIST(X6,NeuErsetzungZeitpunktAnbieter1,NeuSigmafaktor*NeuAnbieter1Lebensdauer/8760/4,TRUE)*$M$10+_xlfn.NORM.DIST(Y6,2*NeuErsetzungZeitpunktAnbieter1,NeuSigmafaktor*NeuAnbieter1Lebensdauer/8760/4,TRUE)*$M$10-_xlfn.NORM.DIST(X6,2*NeuErsetzungZeitpunktAnbieter1,NeuSigmafaktor*NeuAnbieter1Lebensdauer/8760/4,TRUE)*$M$10</f>
        <v>0</v>
      </c>
      <c r="AH19" s="70">
        <f t="shared" ref="AH19" si="102">_xlfn.NORM.DIST(Z6,NeuErsetzungZeitpunktAnbieter1,NeuSigmafaktor*NeuAnbieter1Lebensdauer/8760/4,TRUE)*$M$10-_xlfn.NORM.DIST(Y6,NeuErsetzungZeitpunktAnbieter1,NeuSigmafaktor*NeuAnbieter1Lebensdauer/8760/4,TRUE)*$M$10+_xlfn.NORM.DIST(Z6,2*NeuErsetzungZeitpunktAnbieter1,NeuSigmafaktor*NeuAnbieter1Lebensdauer/8760/4,TRUE)*$M$10-_xlfn.NORM.DIST(Y6,2*NeuErsetzungZeitpunktAnbieter1,NeuSigmafaktor*NeuAnbieter1Lebensdauer/8760/4,TRUE)*$M$10</f>
        <v>0</v>
      </c>
    </row>
    <row r="20" spans="2:34" ht="20.100000000000001" customHeight="1" x14ac:dyDescent="0.25">
      <c r="B20" s="96">
        <v>10</v>
      </c>
      <c r="D20" s="70"/>
      <c r="E20" s="70"/>
      <c r="F20" s="70"/>
      <c r="G20" s="70"/>
      <c r="H20" s="70"/>
      <c r="I20" s="70"/>
      <c r="J20" s="70"/>
      <c r="K20" s="70"/>
      <c r="L20" s="70"/>
      <c r="M20" s="70"/>
      <c r="N20" s="70">
        <f>_xlfn.NORM.DIST(E6,NeuErsetzungZeitpunktAnbieter1,NeuSigmafaktor*NeuAnbieter1Lebensdauer/8760/4,TRUE)*$N$10+_xlfn.NORM.DIST(E6,2*NeuErsetzungZeitpunktAnbieter1,NeuSigmafaktor*NeuAnbieter1Lebensdauer/8760/4,TRUE)*$N$10</f>
        <v>0</v>
      </c>
      <c r="O20" s="70">
        <f t="shared" ref="O20:X20" si="103">_xlfn.NORM.DIST(F6,NeuErsetzungZeitpunktAnbieter1,NeuSigmafaktor*NeuAnbieter1Lebensdauer/8760/4,TRUE)*$N$10-_xlfn.NORM.DIST(E6,NeuErsetzungZeitpunktAnbieter1,NeuSigmafaktor*NeuAnbieter1Lebensdauer/8760/4,TRUE)*$N$10+_xlfn.NORM.DIST(F6,2*NeuErsetzungZeitpunktAnbieter1,NeuSigmafaktor*NeuAnbieter1Lebensdauer/8760/4,TRUE)*$N$10-_xlfn.NORM.DIST(E6,2*NeuErsetzungZeitpunktAnbieter1,NeuSigmafaktor*NeuAnbieter1Lebensdauer/8760/4,TRUE)*$N$10</f>
        <v>0</v>
      </c>
      <c r="P20" s="70">
        <f t="shared" si="103"/>
        <v>0</v>
      </c>
      <c r="Q20" s="70">
        <f t="shared" si="103"/>
        <v>0</v>
      </c>
      <c r="R20" s="70">
        <f t="shared" si="103"/>
        <v>0</v>
      </c>
      <c r="S20" s="70">
        <f t="shared" si="103"/>
        <v>0</v>
      </c>
      <c r="T20" s="70">
        <f t="shared" si="103"/>
        <v>0</v>
      </c>
      <c r="U20" s="70">
        <f t="shared" si="103"/>
        <v>0</v>
      </c>
      <c r="V20" s="70">
        <f t="shared" si="103"/>
        <v>0</v>
      </c>
      <c r="W20" s="70">
        <f t="shared" si="103"/>
        <v>0</v>
      </c>
      <c r="X20" s="70">
        <f t="shared" si="103"/>
        <v>0</v>
      </c>
      <c r="Y20" s="70">
        <f t="shared" ref="Y20" si="104">_xlfn.NORM.DIST(P6,NeuErsetzungZeitpunktAnbieter1,NeuSigmafaktor*NeuAnbieter1Lebensdauer/8760/4,TRUE)*$N$10-_xlfn.NORM.DIST(O6,NeuErsetzungZeitpunktAnbieter1,NeuSigmafaktor*NeuAnbieter1Lebensdauer/8760/4,TRUE)*$N$10+_xlfn.NORM.DIST(P6,2*NeuErsetzungZeitpunktAnbieter1,NeuSigmafaktor*NeuAnbieter1Lebensdauer/8760/4,TRUE)*$N$10-_xlfn.NORM.DIST(O6,2*NeuErsetzungZeitpunktAnbieter1,NeuSigmafaktor*NeuAnbieter1Lebensdauer/8760/4,TRUE)*$N$10</f>
        <v>0</v>
      </c>
      <c r="Z20" s="70">
        <f t="shared" ref="Z20" si="105">_xlfn.NORM.DIST(Q6,NeuErsetzungZeitpunktAnbieter1,NeuSigmafaktor*NeuAnbieter1Lebensdauer/8760/4,TRUE)*$N$10-_xlfn.NORM.DIST(P6,NeuErsetzungZeitpunktAnbieter1,NeuSigmafaktor*NeuAnbieter1Lebensdauer/8760/4,TRUE)*$N$10+_xlfn.NORM.DIST(Q6,2*NeuErsetzungZeitpunktAnbieter1,NeuSigmafaktor*NeuAnbieter1Lebensdauer/8760/4,TRUE)*$N$10-_xlfn.NORM.DIST(P6,2*NeuErsetzungZeitpunktAnbieter1,NeuSigmafaktor*NeuAnbieter1Lebensdauer/8760/4,TRUE)*$N$10</f>
        <v>0</v>
      </c>
      <c r="AA20" s="70">
        <f t="shared" ref="AA20" si="106">_xlfn.NORM.DIST(R6,NeuErsetzungZeitpunktAnbieter1,NeuSigmafaktor*NeuAnbieter1Lebensdauer/8760/4,TRUE)*$N$10-_xlfn.NORM.DIST(Q6,NeuErsetzungZeitpunktAnbieter1,NeuSigmafaktor*NeuAnbieter1Lebensdauer/8760/4,TRUE)*$N$10+_xlfn.NORM.DIST(R6,2*NeuErsetzungZeitpunktAnbieter1,NeuSigmafaktor*NeuAnbieter1Lebensdauer/8760/4,TRUE)*$N$10-_xlfn.NORM.DIST(Q6,2*NeuErsetzungZeitpunktAnbieter1,NeuSigmafaktor*NeuAnbieter1Lebensdauer/8760/4,TRUE)*$N$10</f>
        <v>0</v>
      </c>
      <c r="AB20" s="70">
        <f t="shared" ref="AB20" si="107">_xlfn.NORM.DIST(S6,NeuErsetzungZeitpunktAnbieter1,NeuSigmafaktor*NeuAnbieter1Lebensdauer/8760/4,TRUE)*$N$10-_xlfn.NORM.DIST(R6,NeuErsetzungZeitpunktAnbieter1,NeuSigmafaktor*NeuAnbieter1Lebensdauer/8760/4,TRUE)*$N$10+_xlfn.NORM.DIST(S6,2*NeuErsetzungZeitpunktAnbieter1,NeuSigmafaktor*NeuAnbieter1Lebensdauer/8760/4,TRUE)*$N$10-_xlfn.NORM.DIST(R6,2*NeuErsetzungZeitpunktAnbieter1,NeuSigmafaktor*NeuAnbieter1Lebensdauer/8760/4,TRUE)*$N$10</f>
        <v>0</v>
      </c>
      <c r="AC20" s="70">
        <f t="shared" ref="AC20" si="108">_xlfn.NORM.DIST(T6,NeuErsetzungZeitpunktAnbieter1,NeuSigmafaktor*NeuAnbieter1Lebensdauer/8760/4,TRUE)*$N$10-_xlfn.NORM.DIST(S6,NeuErsetzungZeitpunktAnbieter1,NeuSigmafaktor*NeuAnbieter1Lebensdauer/8760/4,TRUE)*$N$10+_xlfn.NORM.DIST(T6,2*NeuErsetzungZeitpunktAnbieter1,NeuSigmafaktor*NeuAnbieter1Lebensdauer/8760/4,TRUE)*$N$10-_xlfn.NORM.DIST(S6,2*NeuErsetzungZeitpunktAnbieter1,NeuSigmafaktor*NeuAnbieter1Lebensdauer/8760/4,TRUE)*$N$10</f>
        <v>0</v>
      </c>
      <c r="AD20" s="70">
        <f t="shared" ref="AD20" si="109">_xlfn.NORM.DIST(U6,NeuErsetzungZeitpunktAnbieter1,NeuSigmafaktor*NeuAnbieter1Lebensdauer/8760/4,TRUE)*$N$10-_xlfn.NORM.DIST(T6,NeuErsetzungZeitpunktAnbieter1,NeuSigmafaktor*NeuAnbieter1Lebensdauer/8760/4,TRUE)*$N$10+_xlfn.NORM.DIST(U6,2*NeuErsetzungZeitpunktAnbieter1,NeuSigmafaktor*NeuAnbieter1Lebensdauer/8760/4,TRUE)*$N$10-_xlfn.NORM.DIST(T6,2*NeuErsetzungZeitpunktAnbieter1,NeuSigmafaktor*NeuAnbieter1Lebensdauer/8760/4,TRUE)*$N$10</f>
        <v>0</v>
      </c>
      <c r="AE20" s="70">
        <f t="shared" ref="AE20" si="110">_xlfn.NORM.DIST(V6,NeuErsetzungZeitpunktAnbieter1,NeuSigmafaktor*NeuAnbieter1Lebensdauer/8760/4,TRUE)*$N$10-_xlfn.NORM.DIST(U6,NeuErsetzungZeitpunktAnbieter1,NeuSigmafaktor*NeuAnbieter1Lebensdauer/8760/4,TRUE)*$N$10+_xlfn.NORM.DIST(V6,2*NeuErsetzungZeitpunktAnbieter1,NeuSigmafaktor*NeuAnbieter1Lebensdauer/8760/4,TRUE)*$N$10-_xlfn.NORM.DIST(U6,2*NeuErsetzungZeitpunktAnbieter1,NeuSigmafaktor*NeuAnbieter1Lebensdauer/8760/4,TRUE)*$N$10</f>
        <v>0</v>
      </c>
      <c r="AF20" s="70">
        <f t="shared" ref="AF20" si="111">_xlfn.NORM.DIST(W6,NeuErsetzungZeitpunktAnbieter1,NeuSigmafaktor*NeuAnbieter1Lebensdauer/8760/4,TRUE)*$N$10-_xlfn.NORM.DIST(V6,NeuErsetzungZeitpunktAnbieter1,NeuSigmafaktor*NeuAnbieter1Lebensdauer/8760/4,TRUE)*$N$10+_xlfn.NORM.DIST(W6,2*NeuErsetzungZeitpunktAnbieter1,NeuSigmafaktor*NeuAnbieter1Lebensdauer/8760/4,TRUE)*$N$10-_xlfn.NORM.DIST(V6,2*NeuErsetzungZeitpunktAnbieter1,NeuSigmafaktor*NeuAnbieter1Lebensdauer/8760/4,TRUE)*$N$10</f>
        <v>0</v>
      </c>
      <c r="AG20" s="70">
        <f t="shared" ref="AG20" si="112">_xlfn.NORM.DIST(X6,NeuErsetzungZeitpunktAnbieter1,NeuSigmafaktor*NeuAnbieter1Lebensdauer/8760/4,TRUE)*$N$10-_xlfn.NORM.DIST(W6,NeuErsetzungZeitpunktAnbieter1,NeuSigmafaktor*NeuAnbieter1Lebensdauer/8760/4,TRUE)*$N$10+_xlfn.NORM.DIST(X6,2*NeuErsetzungZeitpunktAnbieter1,NeuSigmafaktor*NeuAnbieter1Lebensdauer/8760/4,TRUE)*$N$10-_xlfn.NORM.DIST(W6,2*NeuErsetzungZeitpunktAnbieter1,NeuSigmafaktor*NeuAnbieter1Lebensdauer/8760/4,TRUE)*$N$10</f>
        <v>0</v>
      </c>
      <c r="AH20" s="70">
        <f t="shared" ref="AH20" si="113">_xlfn.NORM.DIST(Y6,NeuErsetzungZeitpunktAnbieter1,NeuSigmafaktor*NeuAnbieter1Lebensdauer/8760/4,TRUE)*$N$10-_xlfn.NORM.DIST(X6,NeuErsetzungZeitpunktAnbieter1,NeuSigmafaktor*NeuAnbieter1Lebensdauer/8760/4,TRUE)*$N$10+_xlfn.NORM.DIST(Y6,2*NeuErsetzungZeitpunktAnbieter1,NeuSigmafaktor*NeuAnbieter1Lebensdauer/8760/4,TRUE)*$N$10-_xlfn.NORM.DIST(X6,2*NeuErsetzungZeitpunktAnbieter1,NeuSigmafaktor*NeuAnbieter1Lebensdauer/8760/4,TRUE)*$N$10</f>
        <v>0</v>
      </c>
    </row>
    <row r="21" spans="2:34" ht="20.100000000000001" customHeight="1" x14ac:dyDescent="0.25">
      <c r="B21" s="96">
        <v>11</v>
      </c>
      <c r="D21" s="70"/>
      <c r="E21" s="70"/>
      <c r="F21" s="70"/>
      <c r="G21" s="70"/>
      <c r="H21" s="70"/>
      <c r="I21" s="70"/>
      <c r="J21" s="70"/>
      <c r="K21" s="70"/>
      <c r="L21" s="70"/>
      <c r="M21" s="70"/>
      <c r="N21" s="70"/>
      <c r="O21" s="70">
        <f>_xlfn.NORM.DIST(E6,NeuErsetzungZeitpunktAnbieter1,NeuSigmafaktor*NeuAnbieter1Lebensdauer/8760/4,TRUE)*$O$10+_xlfn.NORM.DIST(E6,2*NeuErsetzungZeitpunktAnbieter1,NeuSigmafaktor*NeuAnbieter1Lebensdauer/8760/4,TRUE)*$O$10</f>
        <v>0</v>
      </c>
      <c r="P21" s="70">
        <f t="shared" ref="P21:X21" si="114">_xlfn.NORM.DIST(F6,NeuErsetzungZeitpunktAnbieter1,NeuSigmafaktor*NeuAnbieter1Lebensdauer/8760/4,TRUE)*$O$10-_xlfn.NORM.DIST(E6,NeuErsetzungZeitpunktAnbieter1,NeuSigmafaktor*NeuAnbieter1Lebensdauer/8760/4,TRUE)*$O$10+_xlfn.NORM.DIST(F6,2*NeuErsetzungZeitpunktAnbieter1,NeuSigmafaktor*NeuAnbieter1Lebensdauer/8760/4,TRUE)*$O$10-_xlfn.NORM.DIST(E6,2*NeuErsetzungZeitpunktAnbieter1,NeuSigmafaktor*NeuAnbieter1Lebensdauer/8760/4,TRUE)*$O$10</f>
        <v>0</v>
      </c>
      <c r="Q21" s="70">
        <f t="shared" si="114"/>
        <v>0</v>
      </c>
      <c r="R21" s="70">
        <f t="shared" si="114"/>
        <v>0</v>
      </c>
      <c r="S21" s="70">
        <f t="shared" si="114"/>
        <v>0</v>
      </c>
      <c r="T21" s="70">
        <f t="shared" si="114"/>
        <v>0</v>
      </c>
      <c r="U21" s="70">
        <f t="shared" si="114"/>
        <v>0</v>
      </c>
      <c r="V21" s="70">
        <f t="shared" si="114"/>
        <v>0</v>
      </c>
      <c r="W21" s="70">
        <f t="shared" si="114"/>
        <v>0</v>
      </c>
      <c r="X21" s="70">
        <f t="shared" si="114"/>
        <v>0</v>
      </c>
      <c r="Y21" s="70">
        <f t="shared" ref="Y21" si="115">_xlfn.NORM.DIST(O6,NeuErsetzungZeitpunktAnbieter1,NeuSigmafaktor*NeuAnbieter1Lebensdauer/8760/4,TRUE)*$O$10-_xlfn.NORM.DIST(N6,NeuErsetzungZeitpunktAnbieter1,NeuSigmafaktor*NeuAnbieter1Lebensdauer/8760/4,TRUE)*$O$10+_xlfn.NORM.DIST(O6,2*NeuErsetzungZeitpunktAnbieter1,NeuSigmafaktor*NeuAnbieter1Lebensdauer/8760/4,TRUE)*$O$10-_xlfn.NORM.DIST(N6,2*NeuErsetzungZeitpunktAnbieter1,NeuSigmafaktor*NeuAnbieter1Lebensdauer/8760/4,TRUE)*$O$10</f>
        <v>0</v>
      </c>
      <c r="Z21" s="70">
        <f t="shared" ref="Z21" si="116">_xlfn.NORM.DIST(P6,NeuErsetzungZeitpunktAnbieter1,NeuSigmafaktor*NeuAnbieter1Lebensdauer/8760/4,TRUE)*$O$10-_xlfn.NORM.DIST(O6,NeuErsetzungZeitpunktAnbieter1,NeuSigmafaktor*NeuAnbieter1Lebensdauer/8760/4,TRUE)*$O$10+_xlfn.NORM.DIST(P6,2*NeuErsetzungZeitpunktAnbieter1,NeuSigmafaktor*NeuAnbieter1Lebensdauer/8760/4,TRUE)*$O$10-_xlfn.NORM.DIST(O6,2*NeuErsetzungZeitpunktAnbieter1,NeuSigmafaktor*NeuAnbieter1Lebensdauer/8760/4,TRUE)*$O$10</f>
        <v>0</v>
      </c>
      <c r="AA21" s="70">
        <f t="shared" ref="AA21" si="117">_xlfn.NORM.DIST(Q6,NeuErsetzungZeitpunktAnbieter1,NeuSigmafaktor*NeuAnbieter1Lebensdauer/8760/4,TRUE)*$O$10-_xlfn.NORM.DIST(P6,NeuErsetzungZeitpunktAnbieter1,NeuSigmafaktor*NeuAnbieter1Lebensdauer/8760/4,TRUE)*$O$10+_xlfn.NORM.DIST(Q6,2*NeuErsetzungZeitpunktAnbieter1,NeuSigmafaktor*NeuAnbieter1Lebensdauer/8760/4,TRUE)*$O$10-_xlfn.NORM.DIST(P6,2*NeuErsetzungZeitpunktAnbieter1,NeuSigmafaktor*NeuAnbieter1Lebensdauer/8760/4,TRUE)*$O$10</f>
        <v>0</v>
      </c>
      <c r="AB21" s="70">
        <f t="shared" ref="AB21" si="118">_xlfn.NORM.DIST(R6,NeuErsetzungZeitpunktAnbieter1,NeuSigmafaktor*NeuAnbieter1Lebensdauer/8760/4,TRUE)*$O$10-_xlfn.NORM.DIST(Q6,NeuErsetzungZeitpunktAnbieter1,NeuSigmafaktor*NeuAnbieter1Lebensdauer/8760/4,TRUE)*$O$10+_xlfn.NORM.DIST(R6,2*NeuErsetzungZeitpunktAnbieter1,NeuSigmafaktor*NeuAnbieter1Lebensdauer/8760/4,TRUE)*$O$10-_xlfn.NORM.DIST(Q6,2*NeuErsetzungZeitpunktAnbieter1,NeuSigmafaktor*NeuAnbieter1Lebensdauer/8760/4,TRUE)*$O$10</f>
        <v>0</v>
      </c>
      <c r="AC21" s="70">
        <f t="shared" ref="AC21" si="119">_xlfn.NORM.DIST(S6,NeuErsetzungZeitpunktAnbieter1,NeuSigmafaktor*NeuAnbieter1Lebensdauer/8760/4,TRUE)*$O$10-_xlfn.NORM.DIST(R6,NeuErsetzungZeitpunktAnbieter1,NeuSigmafaktor*NeuAnbieter1Lebensdauer/8760/4,TRUE)*$O$10+_xlfn.NORM.DIST(S6,2*NeuErsetzungZeitpunktAnbieter1,NeuSigmafaktor*NeuAnbieter1Lebensdauer/8760/4,TRUE)*$O$10-_xlfn.NORM.DIST(R6,2*NeuErsetzungZeitpunktAnbieter1,NeuSigmafaktor*NeuAnbieter1Lebensdauer/8760/4,TRUE)*$O$10</f>
        <v>0</v>
      </c>
      <c r="AD21" s="70">
        <f t="shared" ref="AD21" si="120">_xlfn.NORM.DIST(T6,NeuErsetzungZeitpunktAnbieter1,NeuSigmafaktor*NeuAnbieter1Lebensdauer/8760/4,TRUE)*$O$10-_xlfn.NORM.DIST(S6,NeuErsetzungZeitpunktAnbieter1,NeuSigmafaktor*NeuAnbieter1Lebensdauer/8760/4,TRUE)*$O$10+_xlfn.NORM.DIST(T6,2*NeuErsetzungZeitpunktAnbieter1,NeuSigmafaktor*NeuAnbieter1Lebensdauer/8760/4,TRUE)*$O$10-_xlfn.NORM.DIST(S6,2*NeuErsetzungZeitpunktAnbieter1,NeuSigmafaktor*NeuAnbieter1Lebensdauer/8760/4,TRUE)*$O$10</f>
        <v>0</v>
      </c>
      <c r="AE21" s="70">
        <f t="shared" ref="AE21" si="121">_xlfn.NORM.DIST(U6,NeuErsetzungZeitpunktAnbieter1,NeuSigmafaktor*NeuAnbieter1Lebensdauer/8760/4,TRUE)*$O$10-_xlfn.NORM.DIST(T6,NeuErsetzungZeitpunktAnbieter1,NeuSigmafaktor*NeuAnbieter1Lebensdauer/8760/4,TRUE)*$O$10+_xlfn.NORM.DIST(U6,2*NeuErsetzungZeitpunktAnbieter1,NeuSigmafaktor*NeuAnbieter1Lebensdauer/8760/4,TRUE)*$O$10-_xlfn.NORM.DIST(T6,2*NeuErsetzungZeitpunktAnbieter1,NeuSigmafaktor*NeuAnbieter1Lebensdauer/8760/4,TRUE)*$O$10</f>
        <v>0</v>
      </c>
      <c r="AF21" s="70">
        <f t="shared" ref="AF21" si="122">_xlfn.NORM.DIST(V6,NeuErsetzungZeitpunktAnbieter1,NeuSigmafaktor*NeuAnbieter1Lebensdauer/8760/4,TRUE)*$O$10-_xlfn.NORM.DIST(U6,NeuErsetzungZeitpunktAnbieter1,NeuSigmafaktor*NeuAnbieter1Lebensdauer/8760/4,TRUE)*$O$10+_xlfn.NORM.DIST(V6,2*NeuErsetzungZeitpunktAnbieter1,NeuSigmafaktor*NeuAnbieter1Lebensdauer/8760/4,TRUE)*$O$10-_xlfn.NORM.DIST(U6,2*NeuErsetzungZeitpunktAnbieter1,NeuSigmafaktor*NeuAnbieter1Lebensdauer/8760/4,TRUE)*$O$10</f>
        <v>0</v>
      </c>
      <c r="AG21" s="70">
        <f t="shared" ref="AG21" si="123">_xlfn.NORM.DIST(W6,NeuErsetzungZeitpunktAnbieter1,NeuSigmafaktor*NeuAnbieter1Lebensdauer/8760/4,TRUE)*$O$10-_xlfn.NORM.DIST(V6,NeuErsetzungZeitpunktAnbieter1,NeuSigmafaktor*NeuAnbieter1Lebensdauer/8760/4,TRUE)*$O$10+_xlfn.NORM.DIST(W6,2*NeuErsetzungZeitpunktAnbieter1,NeuSigmafaktor*NeuAnbieter1Lebensdauer/8760/4,TRUE)*$O$10-_xlfn.NORM.DIST(V6,2*NeuErsetzungZeitpunktAnbieter1,NeuSigmafaktor*NeuAnbieter1Lebensdauer/8760/4,TRUE)*$O$10</f>
        <v>0</v>
      </c>
      <c r="AH21" s="70">
        <f t="shared" ref="AH21" si="124">_xlfn.NORM.DIST(X6,NeuErsetzungZeitpunktAnbieter1,NeuSigmafaktor*NeuAnbieter1Lebensdauer/8760/4,TRUE)*$O$10-_xlfn.NORM.DIST(W6,NeuErsetzungZeitpunktAnbieter1,NeuSigmafaktor*NeuAnbieter1Lebensdauer/8760/4,TRUE)*$O$10+_xlfn.NORM.DIST(X6,2*NeuErsetzungZeitpunktAnbieter1,NeuSigmafaktor*NeuAnbieter1Lebensdauer/8760/4,TRUE)*$O$10-_xlfn.NORM.DIST(W6,2*NeuErsetzungZeitpunktAnbieter1,NeuSigmafaktor*NeuAnbieter1Lebensdauer/8760/4,TRUE)*$O$10</f>
        <v>0</v>
      </c>
    </row>
    <row r="22" spans="2:34" ht="20.100000000000001" customHeight="1" x14ac:dyDescent="0.25">
      <c r="B22" s="96">
        <v>12</v>
      </c>
      <c r="D22" s="70"/>
      <c r="E22" s="70"/>
      <c r="F22" s="70"/>
      <c r="G22" s="70"/>
      <c r="H22" s="70"/>
      <c r="I22" s="70"/>
      <c r="J22" s="70"/>
      <c r="K22" s="70"/>
      <c r="L22" s="70"/>
      <c r="M22" s="70"/>
      <c r="N22" s="70"/>
      <c r="O22" s="70"/>
      <c r="P22" s="70">
        <f>_xlfn.NORM.DIST(E6,NeuErsetzungZeitpunktAnbieter1,NeuSigmafaktor*NeuAnbieter1Lebensdauer/8760/4,TRUE)*$P$10+_xlfn.NORM.DIST(E6,2*NeuErsetzungZeitpunktAnbieter1,NeuSigmafaktor*NeuAnbieter1Lebensdauer/8760/4,TRUE)*$P$10</f>
        <v>0</v>
      </c>
      <c r="Q22" s="70">
        <f t="shared" ref="Q22:X22" si="125">_xlfn.NORM.DIST(F6,NeuErsetzungZeitpunktAnbieter1,NeuSigmafaktor*NeuAnbieter1Lebensdauer/8760/4,TRUE)*$P$10-_xlfn.NORM.DIST(E6,NeuErsetzungZeitpunktAnbieter1,NeuSigmafaktor*NeuAnbieter1Lebensdauer/8760/4,TRUE)*$P$10+_xlfn.NORM.DIST(F6,2*NeuErsetzungZeitpunktAnbieter1,NeuSigmafaktor*NeuAnbieter1Lebensdauer/8760/4,TRUE)*$P$10-_xlfn.NORM.DIST(E6,2*NeuErsetzungZeitpunktAnbieter1,NeuSigmafaktor*NeuAnbieter1Lebensdauer/8760/4,TRUE)*$P$10</f>
        <v>0</v>
      </c>
      <c r="R22" s="70">
        <f t="shared" si="125"/>
        <v>0</v>
      </c>
      <c r="S22" s="70">
        <f t="shared" si="125"/>
        <v>0</v>
      </c>
      <c r="T22" s="70">
        <f t="shared" si="125"/>
        <v>0</v>
      </c>
      <c r="U22" s="70">
        <f t="shared" si="125"/>
        <v>0</v>
      </c>
      <c r="V22" s="70">
        <f t="shared" si="125"/>
        <v>0</v>
      </c>
      <c r="W22" s="70">
        <f t="shared" si="125"/>
        <v>0</v>
      </c>
      <c r="X22" s="70">
        <f t="shared" si="125"/>
        <v>0</v>
      </c>
      <c r="Y22" s="70">
        <f t="shared" ref="Y22" si="126">_xlfn.NORM.DIST(N6,NeuErsetzungZeitpunktAnbieter1,NeuSigmafaktor*NeuAnbieter1Lebensdauer/8760/4,TRUE)*$P$10-_xlfn.NORM.DIST(M6,NeuErsetzungZeitpunktAnbieter1,NeuSigmafaktor*NeuAnbieter1Lebensdauer/8760/4,TRUE)*$P$10+_xlfn.NORM.DIST(N6,2*NeuErsetzungZeitpunktAnbieter1,NeuSigmafaktor*NeuAnbieter1Lebensdauer/8760/4,TRUE)*$P$10-_xlfn.NORM.DIST(M6,2*NeuErsetzungZeitpunktAnbieter1,NeuSigmafaktor*NeuAnbieter1Lebensdauer/8760/4,TRUE)*$P$10</f>
        <v>0</v>
      </c>
      <c r="Z22" s="70">
        <f t="shared" ref="Z22" si="127">_xlfn.NORM.DIST(O6,NeuErsetzungZeitpunktAnbieter1,NeuSigmafaktor*NeuAnbieter1Lebensdauer/8760/4,TRUE)*$P$10-_xlfn.NORM.DIST(N6,NeuErsetzungZeitpunktAnbieter1,NeuSigmafaktor*NeuAnbieter1Lebensdauer/8760/4,TRUE)*$P$10+_xlfn.NORM.DIST(O6,2*NeuErsetzungZeitpunktAnbieter1,NeuSigmafaktor*NeuAnbieter1Lebensdauer/8760/4,TRUE)*$P$10-_xlfn.NORM.DIST(N6,2*NeuErsetzungZeitpunktAnbieter1,NeuSigmafaktor*NeuAnbieter1Lebensdauer/8760/4,TRUE)*$P$10</f>
        <v>0</v>
      </c>
      <c r="AA22" s="70">
        <f t="shared" ref="AA22" si="128">_xlfn.NORM.DIST(P6,NeuErsetzungZeitpunktAnbieter1,NeuSigmafaktor*NeuAnbieter1Lebensdauer/8760/4,TRUE)*$P$10-_xlfn.NORM.DIST(O6,NeuErsetzungZeitpunktAnbieter1,NeuSigmafaktor*NeuAnbieter1Lebensdauer/8760/4,TRUE)*$P$10+_xlfn.NORM.DIST(P6,2*NeuErsetzungZeitpunktAnbieter1,NeuSigmafaktor*NeuAnbieter1Lebensdauer/8760/4,TRUE)*$P$10-_xlfn.NORM.DIST(O6,2*NeuErsetzungZeitpunktAnbieter1,NeuSigmafaktor*NeuAnbieter1Lebensdauer/8760/4,TRUE)*$P$10</f>
        <v>0</v>
      </c>
      <c r="AB22" s="70">
        <f t="shared" ref="AB22" si="129">_xlfn.NORM.DIST(Q6,NeuErsetzungZeitpunktAnbieter1,NeuSigmafaktor*NeuAnbieter1Lebensdauer/8760/4,TRUE)*$P$10-_xlfn.NORM.DIST(P6,NeuErsetzungZeitpunktAnbieter1,NeuSigmafaktor*NeuAnbieter1Lebensdauer/8760/4,TRUE)*$P$10+_xlfn.NORM.DIST(Q6,2*NeuErsetzungZeitpunktAnbieter1,NeuSigmafaktor*NeuAnbieter1Lebensdauer/8760/4,TRUE)*$P$10-_xlfn.NORM.DIST(P6,2*NeuErsetzungZeitpunktAnbieter1,NeuSigmafaktor*NeuAnbieter1Lebensdauer/8760/4,TRUE)*$P$10</f>
        <v>0</v>
      </c>
      <c r="AC22" s="70">
        <f t="shared" ref="AC22" si="130">_xlfn.NORM.DIST(R6,NeuErsetzungZeitpunktAnbieter1,NeuSigmafaktor*NeuAnbieter1Lebensdauer/8760/4,TRUE)*$P$10-_xlfn.NORM.DIST(Q6,NeuErsetzungZeitpunktAnbieter1,NeuSigmafaktor*NeuAnbieter1Lebensdauer/8760/4,TRUE)*$P$10+_xlfn.NORM.DIST(R6,2*NeuErsetzungZeitpunktAnbieter1,NeuSigmafaktor*NeuAnbieter1Lebensdauer/8760/4,TRUE)*$P$10-_xlfn.NORM.DIST(Q6,2*NeuErsetzungZeitpunktAnbieter1,NeuSigmafaktor*NeuAnbieter1Lebensdauer/8760/4,TRUE)*$P$10</f>
        <v>0</v>
      </c>
      <c r="AD22" s="70">
        <f t="shared" ref="AD22" si="131">_xlfn.NORM.DIST(S6,NeuErsetzungZeitpunktAnbieter1,NeuSigmafaktor*NeuAnbieter1Lebensdauer/8760/4,TRUE)*$P$10-_xlfn.NORM.DIST(R6,NeuErsetzungZeitpunktAnbieter1,NeuSigmafaktor*NeuAnbieter1Lebensdauer/8760/4,TRUE)*$P$10+_xlfn.NORM.DIST(S6,2*NeuErsetzungZeitpunktAnbieter1,NeuSigmafaktor*NeuAnbieter1Lebensdauer/8760/4,TRUE)*$P$10-_xlfn.NORM.DIST(R6,2*NeuErsetzungZeitpunktAnbieter1,NeuSigmafaktor*NeuAnbieter1Lebensdauer/8760/4,TRUE)*$P$10</f>
        <v>0</v>
      </c>
      <c r="AE22" s="70">
        <f t="shared" ref="AE22" si="132">_xlfn.NORM.DIST(T6,NeuErsetzungZeitpunktAnbieter1,NeuSigmafaktor*NeuAnbieter1Lebensdauer/8760/4,TRUE)*$P$10-_xlfn.NORM.DIST(S6,NeuErsetzungZeitpunktAnbieter1,NeuSigmafaktor*NeuAnbieter1Lebensdauer/8760/4,TRUE)*$P$10+_xlfn.NORM.DIST(T6,2*NeuErsetzungZeitpunktAnbieter1,NeuSigmafaktor*NeuAnbieter1Lebensdauer/8760/4,TRUE)*$P$10-_xlfn.NORM.DIST(S6,2*NeuErsetzungZeitpunktAnbieter1,NeuSigmafaktor*NeuAnbieter1Lebensdauer/8760/4,TRUE)*$P$10</f>
        <v>0</v>
      </c>
      <c r="AF22" s="70">
        <f t="shared" ref="AF22" si="133">_xlfn.NORM.DIST(U6,NeuErsetzungZeitpunktAnbieter1,NeuSigmafaktor*NeuAnbieter1Lebensdauer/8760/4,TRUE)*$P$10-_xlfn.NORM.DIST(T6,NeuErsetzungZeitpunktAnbieter1,NeuSigmafaktor*NeuAnbieter1Lebensdauer/8760/4,TRUE)*$P$10+_xlfn.NORM.DIST(U6,2*NeuErsetzungZeitpunktAnbieter1,NeuSigmafaktor*NeuAnbieter1Lebensdauer/8760/4,TRUE)*$P$10-_xlfn.NORM.DIST(T6,2*NeuErsetzungZeitpunktAnbieter1,NeuSigmafaktor*NeuAnbieter1Lebensdauer/8760/4,TRUE)*$P$10</f>
        <v>0</v>
      </c>
      <c r="AG22" s="70">
        <f t="shared" ref="AG22" si="134">_xlfn.NORM.DIST(V6,NeuErsetzungZeitpunktAnbieter1,NeuSigmafaktor*NeuAnbieter1Lebensdauer/8760/4,TRUE)*$P$10-_xlfn.NORM.DIST(U6,NeuErsetzungZeitpunktAnbieter1,NeuSigmafaktor*NeuAnbieter1Lebensdauer/8760/4,TRUE)*$P$10+_xlfn.NORM.DIST(V6,2*NeuErsetzungZeitpunktAnbieter1,NeuSigmafaktor*NeuAnbieter1Lebensdauer/8760/4,TRUE)*$P$10-_xlfn.NORM.DIST(U6,2*NeuErsetzungZeitpunktAnbieter1,NeuSigmafaktor*NeuAnbieter1Lebensdauer/8760/4,TRUE)*$P$10</f>
        <v>0</v>
      </c>
      <c r="AH22" s="70">
        <f t="shared" ref="AH22" si="135">_xlfn.NORM.DIST(W6,NeuErsetzungZeitpunktAnbieter1,NeuSigmafaktor*NeuAnbieter1Lebensdauer/8760/4,TRUE)*$P$10-_xlfn.NORM.DIST(V6,NeuErsetzungZeitpunktAnbieter1,NeuSigmafaktor*NeuAnbieter1Lebensdauer/8760/4,TRUE)*$P$10+_xlfn.NORM.DIST(W6,2*NeuErsetzungZeitpunktAnbieter1,NeuSigmafaktor*NeuAnbieter1Lebensdauer/8760/4,TRUE)*$P$10-_xlfn.NORM.DIST(V6,2*NeuErsetzungZeitpunktAnbieter1,NeuSigmafaktor*NeuAnbieter1Lebensdauer/8760/4,TRUE)*$P$10</f>
        <v>0</v>
      </c>
    </row>
    <row r="23" spans="2:34" ht="20.100000000000001" customHeight="1" x14ac:dyDescent="0.25">
      <c r="B23" s="96">
        <v>13</v>
      </c>
      <c r="D23" s="70"/>
      <c r="E23" s="70"/>
      <c r="F23" s="70"/>
      <c r="G23" s="70"/>
      <c r="H23" s="70"/>
      <c r="I23" s="70"/>
      <c r="J23" s="70"/>
      <c r="K23" s="70"/>
      <c r="L23" s="70"/>
      <c r="M23" s="70"/>
      <c r="N23" s="70"/>
      <c r="O23" s="70"/>
      <c r="P23" s="70"/>
      <c r="Q23" s="70">
        <f>_xlfn.NORM.DIST(E6,NeuErsetzungZeitpunktAnbieter1,NeuSigmafaktor*NeuAnbieter1Lebensdauer/8760/4,TRUE)*$Q$10+_xlfn.NORM.DIST(E6,2*NeuErsetzungZeitpunktAnbieter1,NeuSigmafaktor*NeuAnbieter1Lebensdauer/8760/4,TRUE)*$Q$10</f>
        <v>0</v>
      </c>
      <c r="R23" s="70">
        <f t="shared" ref="R23:X23" si="136">_xlfn.NORM.DIST(F6,NeuErsetzungZeitpunktAnbieter1,NeuSigmafaktor*NeuAnbieter1Lebensdauer/8760/4,TRUE)*$Q$10-_xlfn.NORM.DIST(E6,NeuErsetzungZeitpunktAnbieter1,NeuSigmafaktor*NeuAnbieter1Lebensdauer/8760/4,TRUE)*$Q$10+_xlfn.NORM.DIST(F6,2*NeuErsetzungZeitpunktAnbieter1,NeuSigmafaktor*NeuAnbieter1Lebensdauer/8760/4,TRUE)*$Q$10-_xlfn.NORM.DIST(E6,2*NeuErsetzungZeitpunktAnbieter1,NeuSigmafaktor*NeuAnbieter1Lebensdauer/8760/4,TRUE)*$Q$10</f>
        <v>0</v>
      </c>
      <c r="S23" s="70">
        <f t="shared" si="136"/>
        <v>0</v>
      </c>
      <c r="T23" s="70">
        <f t="shared" si="136"/>
        <v>0</v>
      </c>
      <c r="U23" s="70">
        <f t="shared" si="136"/>
        <v>0</v>
      </c>
      <c r="V23" s="70">
        <f t="shared" si="136"/>
        <v>0</v>
      </c>
      <c r="W23" s="70">
        <f t="shared" si="136"/>
        <v>0</v>
      </c>
      <c r="X23" s="70">
        <f t="shared" si="136"/>
        <v>0</v>
      </c>
      <c r="Y23" s="70">
        <f t="shared" ref="Y23" si="137">_xlfn.NORM.DIST(M6,NeuErsetzungZeitpunktAnbieter1,NeuSigmafaktor*NeuAnbieter1Lebensdauer/8760/4,TRUE)*$Q$10-_xlfn.NORM.DIST(L6,NeuErsetzungZeitpunktAnbieter1,NeuSigmafaktor*NeuAnbieter1Lebensdauer/8760/4,TRUE)*$Q$10+_xlfn.NORM.DIST(M6,2*NeuErsetzungZeitpunktAnbieter1,NeuSigmafaktor*NeuAnbieter1Lebensdauer/8760/4,TRUE)*$Q$10-_xlfn.NORM.DIST(L6,2*NeuErsetzungZeitpunktAnbieter1,NeuSigmafaktor*NeuAnbieter1Lebensdauer/8760/4,TRUE)*$Q$10</f>
        <v>0</v>
      </c>
      <c r="Z23" s="70">
        <f t="shared" ref="Z23" si="138">_xlfn.NORM.DIST(N6,NeuErsetzungZeitpunktAnbieter1,NeuSigmafaktor*NeuAnbieter1Lebensdauer/8760/4,TRUE)*$Q$10-_xlfn.NORM.DIST(M6,NeuErsetzungZeitpunktAnbieter1,NeuSigmafaktor*NeuAnbieter1Lebensdauer/8760/4,TRUE)*$Q$10+_xlfn.NORM.DIST(N6,2*NeuErsetzungZeitpunktAnbieter1,NeuSigmafaktor*NeuAnbieter1Lebensdauer/8760/4,TRUE)*$Q$10-_xlfn.NORM.DIST(M6,2*NeuErsetzungZeitpunktAnbieter1,NeuSigmafaktor*NeuAnbieter1Lebensdauer/8760/4,TRUE)*$Q$10</f>
        <v>0</v>
      </c>
      <c r="AA23" s="70">
        <f t="shared" ref="AA23" si="139">_xlfn.NORM.DIST(O6,NeuErsetzungZeitpunktAnbieter1,NeuSigmafaktor*NeuAnbieter1Lebensdauer/8760/4,TRUE)*$Q$10-_xlfn.NORM.DIST(N6,NeuErsetzungZeitpunktAnbieter1,NeuSigmafaktor*NeuAnbieter1Lebensdauer/8760/4,TRUE)*$Q$10+_xlfn.NORM.DIST(O6,2*NeuErsetzungZeitpunktAnbieter1,NeuSigmafaktor*NeuAnbieter1Lebensdauer/8760/4,TRUE)*$Q$10-_xlfn.NORM.DIST(N6,2*NeuErsetzungZeitpunktAnbieter1,NeuSigmafaktor*NeuAnbieter1Lebensdauer/8760/4,TRUE)*$Q$10</f>
        <v>0</v>
      </c>
      <c r="AB23" s="70">
        <f t="shared" ref="AB23" si="140">_xlfn.NORM.DIST(P6,NeuErsetzungZeitpunktAnbieter1,NeuSigmafaktor*NeuAnbieter1Lebensdauer/8760/4,TRUE)*$Q$10-_xlfn.NORM.DIST(O6,NeuErsetzungZeitpunktAnbieter1,NeuSigmafaktor*NeuAnbieter1Lebensdauer/8760/4,TRUE)*$Q$10+_xlfn.NORM.DIST(P6,2*NeuErsetzungZeitpunktAnbieter1,NeuSigmafaktor*NeuAnbieter1Lebensdauer/8760/4,TRUE)*$Q$10-_xlfn.NORM.DIST(O6,2*NeuErsetzungZeitpunktAnbieter1,NeuSigmafaktor*NeuAnbieter1Lebensdauer/8760/4,TRUE)*$Q$10</f>
        <v>0</v>
      </c>
      <c r="AC23" s="70">
        <f t="shared" ref="AC23" si="141">_xlfn.NORM.DIST(Q6,NeuErsetzungZeitpunktAnbieter1,NeuSigmafaktor*NeuAnbieter1Lebensdauer/8760/4,TRUE)*$Q$10-_xlfn.NORM.DIST(P6,NeuErsetzungZeitpunktAnbieter1,NeuSigmafaktor*NeuAnbieter1Lebensdauer/8760/4,TRUE)*$Q$10+_xlfn.NORM.DIST(Q6,2*NeuErsetzungZeitpunktAnbieter1,NeuSigmafaktor*NeuAnbieter1Lebensdauer/8760/4,TRUE)*$Q$10-_xlfn.NORM.DIST(P6,2*NeuErsetzungZeitpunktAnbieter1,NeuSigmafaktor*NeuAnbieter1Lebensdauer/8760/4,TRUE)*$Q$10</f>
        <v>0</v>
      </c>
      <c r="AD23" s="70">
        <f t="shared" ref="AD23" si="142">_xlfn.NORM.DIST(R6,NeuErsetzungZeitpunktAnbieter1,NeuSigmafaktor*NeuAnbieter1Lebensdauer/8760/4,TRUE)*$Q$10-_xlfn.NORM.DIST(Q6,NeuErsetzungZeitpunktAnbieter1,NeuSigmafaktor*NeuAnbieter1Lebensdauer/8760/4,TRUE)*$Q$10+_xlfn.NORM.DIST(R6,2*NeuErsetzungZeitpunktAnbieter1,NeuSigmafaktor*NeuAnbieter1Lebensdauer/8760/4,TRUE)*$Q$10-_xlfn.NORM.DIST(Q6,2*NeuErsetzungZeitpunktAnbieter1,NeuSigmafaktor*NeuAnbieter1Lebensdauer/8760/4,TRUE)*$Q$10</f>
        <v>0</v>
      </c>
      <c r="AE23" s="70">
        <f t="shared" ref="AE23" si="143">_xlfn.NORM.DIST(S6,NeuErsetzungZeitpunktAnbieter1,NeuSigmafaktor*NeuAnbieter1Lebensdauer/8760/4,TRUE)*$Q$10-_xlfn.NORM.DIST(R6,NeuErsetzungZeitpunktAnbieter1,NeuSigmafaktor*NeuAnbieter1Lebensdauer/8760/4,TRUE)*$Q$10+_xlfn.NORM.DIST(S6,2*NeuErsetzungZeitpunktAnbieter1,NeuSigmafaktor*NeuAnbieter1Lebensdauer/8760/4,TRUE)*$Q$10-_xlfn.NORM.DIST(R6,2*NeuErsetzungZeitpunktAnbieter1,NeuSigmafaktor*NeuAnbieter1Lebensdauer/8760/4,TRUE)*$Q$10</f>
        <v>0</v>
      </c>
      <c r="AF23" s="70">
        <f t="shared" ref="AF23" si="144">_xlfn.NORM.DIST(T6,NeuErsetzungZeitpunktAnbieter1,NeuSigmafaktor*NeuAnbieter1Lebensdauer/8760/4,TRUE)*$Q$10-_xlfn.NORM.DIST(S6,NeuErsetzungZeitpunktAnbieter1,NeuSigmafaktor*NeuAnbieter1Lebensdauer/8760/4,TRUE)*$Q$10+_xlfn.NORM.DIST(T6,2*NeuErsetzungZeitpunktAnbieter1,NeuSigmafaktor*NeuAnbieter1Lebensdauer/8760/4,TRUE)*$Q$10-_xlfn.NORM.DIST(S6,2*NeuErsetzungZeitpunktAnbieter1,NeuSigmafaktor*NeuAnbieter1Lebensdauer/8760/4,TRUE)*$Q$10</f>
        <v>0</v>
      </c>
      <c r="AG23" s="70">
        <f t="shared" ref="AG23" si="145">_xlfn.NORM.DIST(U6,NeuErsetzungZeitpunktAnbieter1,NeuSigmafaktor*NeuAnbieter1Lebensdauer/8760/4,TRUE)*$Q$10-_xlfn.NORM.DIST(T6,NeuErsetzungZeitpunktAnbieter1,NeuSigmafaktor*NeuAnbieter1Lebensdauer/8760/4,TRUE)*$Q$10+_xlfn.NORM.DIST(U6,2*NeuErsetzungZeitpunktAnbieter1,NeuSigmafaktor*NeuAnbieter1Lebensdauer/8760/4,TRUE)*$Q$10-_xlfn.NORM.DIST(T6,2*NeuErsetzungZeitpunktAnbieter1,NeuSigmafaktor*NeuAnbieter1Lebensdauer/8760/4,TRUE)*$Q$10</f>
        <v>0</v>
      </c>
      <c r="AH23" s="70">
        <f t="shared" ref="AH23" si="146">_xlfn.NORM.DIST(V6,NeuErsetzungZeitpunktAnbieter1,NeuSigmafaktor*NeuAnbieter1Lebensdauer/8760/4,TRUE)*$Q$10-_xlfn.NORM.DIST(U6,NeuErsetzungZeitpunktAnbieter1,NeuSigmafaktor*NeuAnbieter1Lebensdauer/8760/4,TRUE)*$Q$10+_xlfn.NORM.DIST(V6,2*NeuErsetzungZeitpunktAnbieter1,NeuSigmafaktor*NeuAnbieter1Lebensdauer/8760/4,TRUE)*$Q$10-_xlfn.NORM.DIST(U6,2*NeuErsetzungZeitpunktAnbieter1,NeuSigmafaktor*NeuAnbieter1Lebensdauer/8760/4,TRUE)*$Q$10</f>
        <v>0</v>
      </c>
    </row>
    <row r="24" spans="2:34" ht="20.100000000000001" customHeight="1" x14ac:dyDescent="0.25">
      <c r="B24" s="96">
        <v>14</v>
      </c>
      <c r="D24" s="70"/>
      <c r="E24" s="70"/>
      <c r="F24" s="70"/>
      <c r="G24" s="70"/>
      <c r="H24" s="70"/>
      <c r="I24" s="70"/>
      <c r="J24" s="70"/>
      <c r="K24" s="70"/>
      <c r="L24" s="70"/>
      <c r="M24" s="70"/>
      <c r="N24" s="70"/>
      <c r="O24" s="70"/>
      <c r="P24" s="70"/>
      <c r="Q24" s="70"/>
      <c r="R24" s="70">
        <f>_xlfn.NORM.DIST(E6,NeuErsetzungZeitpunktAnbieter1,NeuSigmafaktor*NeuAnbieter1Lebensdauer/8760/4,TRUE)*$R$10+_xlfn.NORM.DIST(E6,2*NeuErsetzungZeitpunktAnbieter1,NeuSigmafaktor*NeuAnbieter1Lebensdauer/8760/4,TRUE)*$R$10</f>
        <v>0</v>
      </c>
      <c r="S24" s="70">
        <f t="shared" ref="S24:X24" si="147">_xlfn.NORM.DIST(F6,NeuErsetzungZeitpunktAnbieter1,NeuSigmafaktor*NeuAnbieter1Lebensdauer/8760/4,TRUE)*$R$10-_xlfn.NORM.DIST(E6,NeuErsetzungZeitpunktAnbieter1,NeuSigmafaktor*NeuAnbieter1Lebensdauer/8760/4,TRUE)*$R$10+_xlfn.NORM.DIST(F6,2*NeuErsetzungZeitpunktAnbieter1,NeuSigmafaktor*NeuAnbieter1Lebensdauer/8760/4,TRUE)*$R$10-_xlfn.NORM.DIST(E6,2*NeuErsetzungZeitpunktAnbieter1,NeuSigmafaktor*NeuAnbieter1Lebensdauer/8760/4,TRUE)*$R$10</f>
        <v>0</v>
      </c>
      <c r="T24" s="70">
        <f t="shared" si="147"/>
        <v>0</v>
      </c>
      <c r="U24" s="70">
        <f t="shared" si="147"/>
        <v>0</v>
      </c>
      <c r="V24" s="70">
        <f t="shared" si="147"/>
        <v>0</v>
      </c>
      <c r="W24" s="70">
        <f t="shared" si="147"/>
        <v>0</v>
      </c>
      <c r="X24" s="70">
        <f t="shared" si="147"/>
        <v>0</v>
      </c>
      <c r="Y24" s="70">
        <f t="shared" ref="Y24" si="148">_xlfn.NORM.DIST(L6,NeuErsetzungZeitpunktAnbieter1,NeuSigmafaktor*NeuAnbieter1Lebensdauer/8760/4,TRUE)*$R$10-_xlfn.NORM.DIST(K6,NeuErsetzungZeitpunktAnbieter1,NeuSigmafaktor*NeuAnbieter1Lebensdauer/8760/4,TRUE)*$R$10+_xlfn.NORM.DIST(L6,2*NeuErsetzungZeitpunktAnbieter1,NeuSigmafaktor*NeuAnbieter1Lebensdauer/8760/4,TRUE)*$R$10-_xlfn.NORM.DIST(K6,2*NeuErsetzungZeitpunktAnbieter1,NeuSigmafaktor*NeuAnbieter1Lebensdauer/8760/4,TRUE)*$R$10</f>
        <v>0</v>
      </c>
      <c r="Z24" s="70">
        <f t="shared" ref="Z24" si="149">_xlfn.NORM.DIST(M6,NeuErsetzungZeitpunktAnbieter1,NeuSigmafaktor*NeuAnbieter1Lebensdauer/8760/4,TRUE)*$R$10-_xlfn.NORM.DIST(L6,NeuErsetzungZeitpunktAnbieter1,NeuSigmafaktor*NeuAnbieter1Lebensdauer/8760/4,TRUE)*$R$10+_xlfn.NORM.DIST(M6,2*NeuErsetzungZeitpunktAnbieter1,NeuSigmafaktor*NeuAnbieter1Lebensdauer/8760/4,TRUE)*$R$10-_xlfn.NORM.DIST(L6,2*NeuErsetzungZeitpunktAnbieter1,NeuSigmafaktor*NeuAnbieter1Lebensdauer/8760/4,TRUE)*$R$10</f>
        <v>0</v>
      </c>
      <c r="AA24" s="70">
        <f t="shared" ref="AA24" si="150">_xlfn.NORM.DIST(N6,NeuErsetzungZeitpunktAnbieter1,NeuSigmafaktor*NeuAnbieter1Lebensdauer/8760/4,TRUE)*$R$10-_xlfn.NORM.DIST(M6,NeuErsetzungZeitpunktAnbieter1,NeuSigmafaktor*NeuAnbieter1Lebensdauer/8760/4,TRUE)*$R$10+_xlfn.NORM.DIST(N6,2*NeuErsetzungZeitpunktAnbieter1,NeuSigmafaktor*NeuAnbieter1Lebensdauer/8760/4,TRUE)*$R$10-_xlfn.NORM.DIST(M6,2*NeuErsetzungZeitpunktAnbieter1,NeuSigmafaktor*NeuAnbieter1Lebensdauer/8760/4,TRUE)*$R$10</f>
        <v>0</v>
      </c>
      <c r="AB24" s="70">
        <f t="shared" ref="AB24" si="151">_xlfn.NORM.DIST(O6,NeuErsetzungZeitpunktAnbieter1,NeuSigmafaktor*NeuAnbieter1Lebensdauer/8760/4,TRUE)*$R$10-_xlfn.NORM.DIST(N6,NeuErsetzungZeitpunktAnbieter1,NeuSigmafaktor*NeuAnbieter1Lebensdauer/8760/4,TRUE)*$R$10+_xlfn.NORM.DIST(O6,2*NeuErsetzungZeitpunktAnbieter1,NeuSigmafaktor*NeuAnbieter1Lebensdauer/8760/4,TRUE)*$R$10-_xlfn.NORM.DIST(N6,2*NeuErsetzungZeitpunktAnbieter1,NeuSigmafaktor*NeuAnbieter1Lebensdauer/8760/4,TRUE)*$R$10</f>
        <v>0</v>
      </c>
      <c r="AC24" s="70">
        <f t="shared" ref="AC24" si="152">_xlfn.NORM.DIST(P6,NeuErsetzungZeitpunktAnbieter1,NeuSigmafaktor*NeuAnbieter1Lebensdauer/8760/4,TRUE)*$R$10-_xlfn.NORM.DIST(O6,NeuErsetzungZeitpunktAnbieter1,NeuSigmafaktor*NeuAnbieter1Lebensdauer/8760/4,TRUE)*$R$10+_xlfn.NORM.DIST(P6,2*NeuErsetzungZeitpunktAnbieter1,NeuSigmafaktor*NeuAnbieter1Lebensdauer/8760/4,TRUE)*$R$10-_xlfn.NORM.DIST(O6,2*NeuErsetzungZeitpunktAnbieter1,NeuSigmafaktor*NeuAnbieter1Lebensdauer/8760/4,TRUE)*$R$10</f>
        <v>0</v>
      </c>
      <c r="AD24" s="70">
        <f t="shared" ref="AD24" si="153">_xlfn.NORM.DIST(Q6,NeuErsetzungZeitpunktAnbieter1,NeuSigmafaktor*NeuAnbieter1Lebensdauer/8760/4,TRUE)*$R$10-_xlfn.NORM.DIST(P6,NeuErsetzungZeitpunktAnbieter1,NeuSigmafaktor*NeuAnbieter1Lebensdauer/8760/4,TRUE)*$R$10+_xlfn.NORM.DIST(Q6,2*NeuErsetzungZeitpunktAnbieter1,NeuSigmafaktor*NeuAnbieter1Lebensdauer/8760/4,TRUE)*$R$10-_xlfn.NORM.DIST(P6,2*NeuErsetzungZeitpunktAnbieter1,NeuSigmafaktor*NeuAnbieter1Lebensdauer/8760/4,TRUE)*$R$10</f>
        <v>0</v>
      </c>
      <c r="AE24" s="70">
        <f t="shared" ref="AE24" si="154">_xlfn.NORM.DIST(R6,NeuErsetzungZeitpunktAnbieter1,NeuSigmafaktor*NeuAnbieter1Lebensdauer/8760/4,TRUE)*$R$10-_xlfn.NORM.DIST(Q6,NeuErsetzungZeitpunktAnbieter1,NeuSigmafaktor*NeuAnbieter1Lebensdauer/8760/4,TRUE)*$R$10+_xlfn.NORM.DIST(R6,2*NeuErsetzungZeitpunktAnbieter1,NeuSigmafaktor*NeuAnbieter1Lebensdauer/8760/4,TRUE)*$R$10-_xlfn.NORM.DIST(Q6,2*NeuErsetzungZeitpunktAnbieter1,NeuSigmafaktor*NeuAnbieter1Lebensdauer/8760/4,TRUE)*$R$10</f>
        <v>0</v>
      </c>
      <c r="AF24" s="70">
        <f t="shared" ref="AF24" si="155">_xlfn.NORM.DIST(S6,NeuErsetzungZeitpunktAnbieter1,NeuSigmafaktor*NeuAnbieter1Lebensdauer/8760/4,TRUE)*$R$10-_xlfn.NORM.DIST(R6,NeuErsetzungZeitpunktAnbieter1,NeuSigmafaktor*NeuAnbieter1Lebensdauer/8760/4,TRUE)*$R$10+_xlfn.NORM.DIST(S6,2*NeuErsetzungZeitpunktAnbieter1,NeuSigmafaktor*NeuAnbieter1Lebensdauer/8760/4,TRUE)*$R$10-_xlfn.NORM.DIST(R6,2*NeuErsetzungZeitpunktAnbieter1,NeuSigmafaktor*NeuAnbieter1Lebensdauer/8760/4,TRUE)*$R$10</f>
        <v>0</v>
      </c>
      <c r="AG24" s="70">
        <f t="shared" ref="AG24" si="156">_xlfn.NORM.DIST(T6,NeuErsetzungZeitpunktAnbieter1,NeuSigmafaktor*NeuAnbieter1Lebensdauer/8760/4,TRUE)*$R$10-_xlfn.NORM.DIST(S6,NeuErsetzungZeitpunktAnbieter1,NeuSigmafaktor*NeuAnbieter1Lebensdauer/8760/4,TRUE)*$R$10+_xlfn.NORM.DIST(T6,2*NeuErsetzungZeitpunktAnbieter1,NeuSigmafaktor*NeuAnbieter1Lebensdauer/8760/4,TRUE)*$R$10-_xlfn.NORM.DIST(S6,2*NeuErsetzungZeitpunktAnbieter1,NeuSigmafaktor*NeuAnbieter1Lebensdauer/8760/4,TRUE)*$R$10</f>
        <v>0</v>
      </c>
      <c r="AH24" s="70">
        <f t="shared" ref="AH24" si="157">_xlfn.NORM.DIST(U6,NeuErsetzungZeitpunktAnbieter1,NeuSigmafaktor*NeuAnbieter1Lebensdauer/8760/4,TRUE)*$R$10-_xlfn.NORM.DIST(T6,NeuErsetzungZeitpunktAnbieter1,NeuSigmafaktor*NeuAnbieter1Lebensdauer/8760/4,TRUE)*$R$10+_xlfn.NORM.DIST(U6,2*NeuErsetzungZeitpunktAnbieter1,NeuSigmafaktor*NeuAnbieter1Lebensdauer/8760/4,TRUE)*$R$10-_xlfn.NORM.DIST(T6,2*NeuErsetzungZeitpunktAnbieter1,NeuSigmafaktor*NeuAnbieter1Lebensdauer/8760/4,TRUE)*$R$10</f>
        <v>0</v>
      </c>
    </row>
    <row r="25" spans="2:34" ht="20.100000000000001" customHeight="1" x14ac:dyDescent="0.25">
      <c r="B25" s="96">
        <v>15</v>
      </c>
      <c r="D25" s="70"/>
      <c r="E25" s="70"/>
      <c r="F25" s="70"/>
      <c r="G25" s="70"/>
      <c r="H25" s="70"/>
      <c r="I25" s="70"/>
      <c r="J25" s="70"/>
      <c r="K25" s="70"/>
      <c r="L25" s="70"/>
      <c r="M25" s="70"/>
      <c r="N25" s="70"/>
      <c r="O25" s="70"/>
      <c r="P25" s="70"/>
      <c r="Q25" s="70"/>
      <c r="R25" s="70"/>
      <c r="S25" s="70">
        <f>_xlfn.NORM.DIST(E6,NeuErsetzungZeitpunktAnbieter1,NeuSigmafaktor*NeuAnbieter1Lebensdauer/8760/4,TRUE)*$S$10+_xlfn.NORM.DIST(E6,2*NeuErsetzungZeitpunktAnbieter1,NeuSigmafaktor*NeuAnbieter1Lebensdauer/8760/4,TRUE)*$S$10</f>
        <v>0</v>
      </c>
      <c r="T25" s="70">
        <f t="shared" ref="T25:AH25" si="158">_xlfn.NORM.DIST(F6,NeuErsetzungZeitpunktAnbieter1,NeuSigmafaktor*NeuAnbieter1Lebensdauer/8760/4,TRUE)*$S$10-_xlfn.NORM.DIST(E6,NeuErsetzungZeitpunktAnbieter1,NeuSigmafaktor*NeuAnbieter1Lebensdauer/8760/4,TRUE)*$S$10+_xlfn.NORM.DIST(F6,2*NeuErsetzungZeitpunktAnbieter1,NeuSigmafaktor*NeuAnbieter1Lebensdauer/8760/4,TRUE)*$S$10-_xlfn.NORM.DIST(E6,2*NeuErsetzungZeitpunktAnbieter1,NeuSigmafaktor*NeuAnbieter1Lebensdauer/8760/4,TRUE)*$S$10</f>
        <v>0</v>
      </c>
      <c r="U25" s="70">
        <f t="shared" si="158"/>
        <v>0</v>
      </c>
      <c r="V25" s="70">
        <f t="shared" si="158"/>
        <v>0</v>
      </c>
      <c r="W25" s="70">
        <f t="shared" si="158"/>
        <v>0</v>
      </c>
      <c r="X25" s="70">
        <f t="shared" si="158"/>
        <v>0</v>
      </c>
      <c r="Y25" s="70">
        <f t="shared" si="158"/>
        <v>0</v>
      </c>
      <c r="Z25" s="70">
        <f t="shared" si="158"/>
        <v>0</v>
      </c>
      <c r="AA25" s="70">
        <f t="shared" si="158"/>
        <v>0</v>
      </c>
      <c r="AB25" s="70">
        <f t="shared" si="158"/>
        <v>0</v>
      </c>
      <c r="AC25" s="70">
        <f t="shared" si="158"/>
        <v>0</v>
      </c>
      <c r="AD25" s="70">
        <f t="shared" si="158"/>
        <v>0</v>
      </c>
      <c r="AE25" s="70">
        <f t="shared" si="158"/>
        <v>0</v>
      </c>
      <c r="AF25" s="70">
        <f t="shared" si="158"/>
        <v>0</v>
      </c>
      <c r="AG25" s="70">
        <f t="shared" si="158"/>
        <v>0</v>
      </c>
      <c r="AH25" s="70">
        <f t="shared" si="158"/>
        <v>0</v>
      </c>
    </row>
    <row r="26" spans="2:34" ht="20.100000000000001" customHeight="1" x14ac:dyDescent="0.25">
      <c r="B26" s="96">
        <v>16</v>
      </c>
      <c r="D26" s="70"/>
      <c r="E26" s="70"/>
      <c r="F26" s="70"/>
      <c r="G26" s="70"/>
      <c r="H26" s="70"/>
      <c r="I26" s="70"/>
      <c r="J26" s="70"/>
      <c r="K26" s="70"/>
      <c r="L26" s="70"/>
      <c r="M26" s="70"/>
      <c r="N26" s="70"/>
      <c r="O26" s="70"/>
      <c r="P26" s="70"/>
      <c r="Q26" s="70"/>
      <c r="R26" s="70"/>
      <c r="S26" s="70"/>
      <c r="T26" s="70">
        <f>_xlfn.NORM.DIST(E6,NeuErsetzungZeitpunktAnbieter1,NeuSigmafaktor*NeuAnbieter1Lebensdauer/8760/4,TRUE)*$T$10+_xlfn.NORM.DIST(E6,2*NeuErsetzungZeitpunktAnbieter1,NeuSigmafaktor*NeuAnbieter1Lebensdauer/8760/4,TRUE)*$T$10</f>
        <v>0</v>
      </c>
      <c r="U26" s="70">
        <f t="shared" ref="U26:AH26" si="159">_xlfn.NORM.DIST(F6,NeuErsetzungZeitpunktAnbieter1,NeuSigmafaktor*NeuAnbieter1Lebensdauer/8760/4,TRUE)*$T$10-_xlfn.NORM.DIST(E6,NeuErsetzungZeitpunktAnbieter1,NeuSigmafaktor*NeuAnbieter1Lebensdauer/8760/4,TRUE)*$T$10+_xlfn.NORM.DIST(F6,2*NeuErsetzungZeitpunktAnbieter1,NeuSigmafaktor*NeuAnbieter1Lebensdauer/8760/4,TRUE)*$T$10-_xlfn.NORM.DIST(E6,2*NeuErsetzungZeitpunktAnbieter1,NeuSigmafaktor*NeuAnbieter1Lebensdauer/8760/4,TRUE)*$T$10</f>
        <v>0</v>
      </c>
      <c r="V26" s="70">
        <f t="shared" si="159"/>
        <v>0</v>
      </c>
      <c r="W26" s="70">
        <f t="shared" si="159"/>
        <v>0</v>
      </c>
      <c r="X26" s="70">
        <f t="shared" si="159"/>
        <v>0</v>
      </c>
      <c r="Y26" s="70">
        <f t="shared" si="159"/>
        <v>0</v>
      </c>
      <c r="Z26" s="70">
        <f t="shared" si="159"/>
        <v>0</v>
      </c>
      <c r="AA26" s="70">
        <f t="shared" si="159"/>
        <v>0</v>
      </c>
      <c r="AB26" s="70">
        <f t="shared" si="159"/>
        <v>0</v>
      </c>
      <c r="AC26" s="70">
        <f t="shared" si="159"/>
        <v>0</v>
      </c>
      <c r="AD26" s="70">
        <f t="shared" si="159"/>
        <v>0</v>
      </c>
      <c r="AE26" s="70">
        <f t="shared" si="159"/>
        <v>0</v>
      </c>
      <c r="AF26" s="70">
        <f t="shared" si="159"/>
        <v>0</v>
      </c>
      <c r="AG26" s="70">
        <f t="shared" si="159"/>
        <v>0</v>
      </c>
      <c r="AH26" s="70">
        <f t="shared" si="159"/>
        <v>0</v>
      </c>
    </row>
    <row r="27" spans="2:34" ht="20.100000000000001" customHeight="1" x14ac:dyDescent="0.25">
      <c r="B27" s="96">
        <v>17</v>
      </c>
      <c r="D27" s="70"/>
      <c r="E27" s="70"/>
      <c r="F27" s="70"/>
      <c r="G27" s="70"/>
      <c r="H27" s="70"/>
      <c r="I27" s="70"/>
      <c r="J27" s="70"/>
      <c r="K27" s="70"/>
      <c r="L27" s="70"/>
      <c r="M27" s="70"/>
      <c r="N27" s="70"/>
      <c r="O27" s="70"/>
      <c r="P27" s="70"/>
      <c r="Q27" s="70"/>
      <c r="R27" s="70"/>
      <c r="S27" s="70"/>
      <c r="T27" s="70"/>
      <c r="U27" s="70">
        <f>_xlfn.NORM.DIST(E6,NeuErsetzungZeitpunktAnbieter1,NeuSigmafaktor*NeuAnbieter1Lebensdauer/8760/4,TRUE)*$U$10+_xlfn.NORM.DIST(E6,2*NeuErsetzungZeitpunktAnbieter1,NeuSigmafaktor*NeuAnbieter1Lebensdauer/8760/4,TRUE)*$U$10</f>
        <v>0</v>
      </c>
      <c r="V27" s="70">
        <f t="shared" ref="V27:AH27" si="160">_xlfn.NORM.DIST(F6,NeuErsetzungZeitpunktAnbieter1,NeuSigmafaktor*NeuAnbieter1Lebensdauer/8760/4,TRUE)*$U$10-_xlfn.NORM.DIST(E6,NeuErsetzungZeitpunktAnbieter1,NeuSigmafaktor*NeuAnbieter1Lebensdauer/8760/4,TRUE)*$U$10+_xlfn.NORM.DIST(F6,2*NeuErsetzungZeitpunktAnbieter1,NeuSigmafaktor*NeuAnbieter1Lebensdauer/8760/4,TRUE)*$U$10-_xlfn.NORM.DIST(E6,2*NeuErsetzungZeitpunktAnbieter1,NeuSigmafaktor*NeuAnbieter1Lebensdauer/8760/4,TRUE)*$U$10</f>
        <v>0</v>
      </c>
      <c r="W27" s="70">
        <f t="shared" si="160"/>
        <v>0</v>
      </c>
      <c r="X27" s="70">
        <f t="shared" si="160"/>
        <v>0</v>
      </c>
      <c r="Y27" s="70">
        <f t="shared" si="160"/>
        <v>0</v>
      </c>
      <c r="Z27" s="70">
        <f t="shared" si="160"/>
        <v>0</v>
      </c>
      <c r="AA27" s="70">
        <f t="shared" si="160"/>
        <v>0</v>
      </c>
      <c r="AB27" s="70">
        <f t="shared" si="160"/>
        <v>0</v>
      </c>
      <c r="AC27" s="70">
        <f t="shared" si="160"/>
        <v>0</v>
      </c>
      <c r="AD27" s="70">
        <f t="shared" si="160"/>
        <v>0</v>
      </c>
      <c r="AE27" s="70">
        <f t="shared" si="160"/>
        <v>0</v>
      </c>
      <c r="AF27" s="70">
        <f t="shared" si="160"/>
        <v>0</v>
      </c>
      <c r="AG27" s="70">
        <f t="shared" si="160"/>
        <v>0</v>
      </c>
      <c r="AH27" s="70">
        <f t="shared" si="160"/>
        <v>0</v>
      </c>
    </row>
    <row r="28" spans="2:34" ht="20.100000000000001" customHeight="1" x14ac:dyDescent="0.25">
      <c r="B28" s="96">
        <v>18</v>
      </c>
      <c r="D28" s="70"/>
      <c r="E28" s="70"/>
      <c r="F28" s="70"/>
      <c r="G28" s="70"/>
      <c r="H28" s="70"/>
      <c r="I28" s="70"/>
      <c r="J28" s="70"/>
      <c r="K28" s="70"/>
      <c r="L28" s="70"/>
      <c r="M28" s="70"/>
      <c r="N28" s="70"/>
      <c r="O28" s="70"/>
      <c r="P28" s="70"/>
      <c r="Q28" s="70"/>
      <c r="R28" s="70"/>
      <c r="S28" s="70"/>
      <c r="T28" s="70"/>
      <c r="U28" s="70"/>
      <c r="V28" s="70">
        <f>_xlfn.NORM.DIST(E6,NeuErsetzungZeitpunktAnbieter1,NeuSigmafaktor*NeuAnbieter1Lebensdauer/8760/4,TRUE)*$V$10+_xlfn.NORM.DIST(E6,2*NeuErsetzungZeitpunktAnbieter1,NeuSigmafaktor*NeuAnbieter1Lebensdauer/8760/4,TRUE)*$V$10</f>
        <v>0</v>
      </c>
      <c r="W28" s="70">
        <f t="shared" ref="W28:AH28" si="161">_xlfn.NORM.DIST(F6,NeuErsetzungZeitpunktAnbieter1,NeuSigmafaktor*NeuAnbieter1Lebensdauer/8760/4,TRUE)*$V$10-_xlfn.NORM.DIST(E6,NeuErsetzungZeitpunktAnbieter1,NeuSigmafaktor*NeuAnbieter1Lebensdauer/8760/4,TRUE)*$V$10+_xlfn.NORM.DIST(F6,2*NeuErsetzungZeitpunktAnbieter1,NeuSigmafaktor*NeuAnbieter1Lebensdauer/8760/4,TRUE)*$V$10-_xlfn.NORM.DIST(E6,2*NeuErsetzungZeitpunktAnbieter1,NeuSigmafaktor*NeuAnbieter1Lebensdauer/8760/4,TRUE)*$V$10</f>
        <v>0</v>
      </c>
      <c r="X28" s="70">
        <f t="shared" si="161"/>
        <v>0</v>
      </c>
      <c r="Y28" s="70">
        <f t="shared" si="161"/>
        <v>0</v>
      </c>
      <c r="Z28" s="70">
        <f t="shared" si="161"/>
        <v>0</v>
      </c>
      <c r="AA28" s="70">
        <f t="shared" si="161"/>
        <v>0</v>
      </c>
      <c r="AB28" s="70">
        <f t="shared" si="161"/>
        <v>0</v>
      </c>
      <c r="AC28" s="70">
        <f t="shared" si="161"/>
        <v>0</v>
      </c>
      <c r="AD28" s="70">
        <f t="shared" si="161"/>
        <v>0</v>
      </c>
      <c r="AE28" s="70">
        <f t="shared" si="161"/>
        <v>0</v>
      </c>
      <c r="AF28" s="70">
        <f t="shared" si="161"/>
        <v>0</v>
      </c>
      <c r="AG28" s="70">
        <f t="shared" si="161"/>
        <v>0</v>
      </c>
      <c r="AH28" s="70">
        <f t="shared" si="161"/>
        <v>0</v>
      </c>
    </row>
    <row r="29" spans="2:34" ht="20.100000000000001" customHeight="1" x14ac:dyDescent="0.25">
      <c r="B29" s="96">
        <v>19</v>
      </c>
      <c r="D29" s="70"/>
      <c r="E29" s="70"/>
      <c r="F29" s="70"/>
      <c r="G29" s="70"/>
      <c r="H29" s="70"/>
      <c r="I29" s="70"/>
      <c r="J29" s="70"/>
      <c r="K29" s="70"/>
      <c r="L29" s="70"/>
      <c r="M29" s="70"/>
      <c r="N29" s="70"/>
      <c r="O29" s="70"/>
      <c r="P29" s="70"/>
      <c r="Q29" s="70"/>
      <c r="R29" s="70"/>
      <c r="S29" s="70"/>
      <c r="T29" s="70"/>
      <c r="U29" s="70"/>
      <c r="V29" s="70"/>
      <c r="W29" s="70">
        <f>_xlfn.NORM.DIST(E6,NeuErsetzungZeitpunktAnbieter1,NeuSigmafaktor*NeuAnbieter1Lebensdauer/8760/4,TRUE)*$W$10+_xlfn.NORM.DIST(E6,2*NeuErsetzungZeitpunktAnbieter1,NeuSigmafaktor*NeuAnbieter1Lebensdauer/8760/4,TRUE)*$W$10</f>
        <v>0</v>
      </c>
      <c r="X29" s="70">
        <f t="shared" ref="X29:AH29" si="162">_xlfn.NORM.DIST(F6,NeuErsetzungZeitpunktAnbieter1,NeuSigmafaktor*NeuAnbieter1Lebensdauer/8760/4,TRUE)*$W$10-_xlfn.NORM.DIST(E6,NeuErsetzungZeitpunktAnbieter1,NeuSigmafaktor*NeuAnbieter1Lebensdauer/8760/4,TRUE)*$W$10+_xlfn.NORM.DIST(F6,2*NeuErsetzungZeitpunktAnbieter1,NeuSigmafaktor*NeuAnbieter1Lebensdauer/8760/4,TRUE)*$W$10-_xlfn.NORM.DIST(E6,2*NeuErsetzungZeitpunktAnbieter1,NeuSigmafaktor*NeuAnbieter1Lebensdauer/8760/4,TRUE)*$W$10</f>
        <v>0</v>
      </c>
      <c r="Y29" s="70">
        <f t="shared" si="162"/>
        <v>0</v>
      </c>
      <c r="Z29" s="70">
        <f t="shared" si="162"/>
        <v>0</v>
      </c>
      <c r="AA29" s="70">
        <f t="shared" si="162"/>
        <v>0</v>
      </c>
      <c r="AB29" s="70">
        <f t="shared" si="162"/>
        <v>0</v>
      </c>
      <c r="AC29" s="70">
        <f t="shared" si="162"/>
        <v>0</v>
      </c>
      <c r="AD29" s="70">
        <f t="shared" si="162"/>
        <v>0</v>
      </c>
      <c r="AE29" s="70">
        <f t="shared" si="162"/>
        <v>0</v>
      </c>
      <c r="AF29" s="70">
        <f t="shared" si="162"/>
        <v>0</v>
      </c>
      <c r="AG29" s="70">
        <f t="shared" si="162"/>
        <v>0</v>
      </c>
      <c r="AH29" s="70">
        <f t="shared" si="162"/>
        <v>0</v>
      </c>
    </row>
    <row r="30" spans="2:34" ht="20.100000000000001" customHeight="1" x14ac:dyDescent="0.25">
      <c r="B30" s="96">
        <v>20</v>
      </c>
      <c r="D30" s="70"/>
      <c r="E30" s="70"/>
      <c r="F30" s="70"/>
      <c r="G30" s="70"/>
      <c r="H30" s="70"/>
      <c r="I30" s="70"/>
      <c r="J30" s="70"/>
      <c r="K30" s="70"/>
      <c r="L30" s="70"/>
      <c r="M30" s="70"/>
      <c r="N30" s="70"/>
      <c r="O30" s="70"/>
      <c r="P30" s="70"/>
      <c r="Q30" s="70"/>
      <c r="R30" s="70"/>
      <c r="S30" s="70"/>
      <c r="T30" s="70"/>
      <c r="U30" s="70"/>
      <c r="V30" s="70"/>
      <c r="W30" s="70"/>
      <c r="X30" s="70">
        <f>_xlfn.NORM.DIST(E6,NeuErsetzungZeitpunktAnbieter1,NeuSigmafaktor*NeuAnbieter1Lebensdauer/8760/4,TRUE)*$X$10+_xlfn.NORM.DIST(E6,2*NeuErsetzungZeitpunktAnbieter1,NeuSigmafaktor*NeuAnbieter1Lebensdauer/8760/4,TRUE)*$X$10</f>
        <v>0</v>
      </c>
      <c r="Y30" s="70">
        <f t="shared" ref="Y30:AH30" si="163">_xlfn.NORM.DIST(F6,NeuErsetzungZeitpunktAnbieter1,NeuSigmafaktor*NeuAnbieter1Lebensdauer/8760/4,TRUE)*$X$10-_xlfn.NORM.DIST(E6,NeuErsetzungZeitpunktAnbieter1,NeuSigmafaktor*NeuAnbieter1Lebensdauer/8760/4,TRUE)*$X$10+_xlfn.NORM.DIST(E6,2*NeuErsetzungZeitpunktAnbieter1,NeuSigmafaktor*NeuAnbieter1Lebensdauer/8760/4,TRUE)*$X$10-_xlfn.NORM.DIST(E6,2*NeuErsetzungZeitpunktAnbieter1,NeuSigmafaktor*NeuAnbieter1Lebensdauer/8760/4,TRUE)*$X$10</f>
        <v>0</v>
      </c>
      <c r="Z30" s="70">
        <f t="shared" si="163"/>
        <v>0</v>
      </c>
      <c r="AA30" s="70">
        <f t="shared" si="163"/>
        <v>0</v>
      </c>
      <c r="AB30" s="70">
        <f t="shared" si="163"/>
        <v>0</v>
      </c>
      <c r="AC30" s="70">
        <f t="shared" si="163"/>
        <v>0</v>
      </c>
      <c r="AD30" s="70">
        <f t="shared" si="163"/>
        <v>0</v>
      </c>
      <c r="AE30" s="70">
        <f t="shared" si="163"/>
        <v>0</v>
      </c>
      <c r="AF30" s="70">
        <f t="shared" si="163"/>
        <v>0</v>
      </c>
      <c r="AG30" s="70">
        <f t="shared" si="163"/>
        <v>0</v>
      </c>
      <c r="AH30" s="70">
        <f t="shared" si="163"/>
        <v>0</v>
      </c>
    </row>
    <row r="31" spans="2:34" ht="20.100000000000001" customHeight="1" x14ac:dyDescent="0.25">
      <c r="B31" s="95" t="s">
        <v>173</v>
      </c>
      <c r="D31" s="70"/>
      <c r="E31" s="70">
        <f>ROUND(SUM(E11:E30),0)</f>
        <v>0</v>
      </c>
      <c r="F31" s="70">
        <f t="shared" ref="F31:AH31" si="164">ROUND(SUM(F11:F30),0)</f>
        <v>0</v>
      </c>
      <c r="G31" s="70">
        <f t="shared" si="164"/>
        <v>0</v>
      </c>
      <c r="H31" s="70">
        <f t="shared" si="164"/>
        <v>0</v>
      </c>
      <c r="I31" s="70">
        <f t="shared" si="164"/>
        <v>0</v>
      </c>
      <c r="J31" s="70">
        <f t="shared" si="164"/>
        <v>0</v>
      </c>
      <c r="K31" s="70">
        <f t="shared" si="164"/>
        <v>0</v>
      </c>
      <c r="L31" s="70">
        <f t="shared" si="164"/>
        <v>0</v>
      </c>
      <c r="M31" s="70">
        <f t="shared" si="164"/>
        <v>0</v>
      </c>
      <c r="N31" s="70">
        <f t="shared" si="164"/>
        <v>0</v>
      </c>
      <c r="O31" s="70">
        <f t="shared" si="164"/>
        <v>0</v>
      </c>
      <c r="P31" s="70">
        <f t="shared" si="164"/>
        <v>0</v>
      </c>
      <c r="Q31" s="70">
        <f t="shared" si="164"/>
        <v>0</v>
      </c>
      <c r="R31" s="70">
        <f t="shared" si="164"/>
        <v>0</v>
      </c>
      <c r="S31" s="70">
        <f t="shared" si="164"/>
        <v>0</v>
      </c>
      <c r="T31" s="70">
        <f t="shared" si="164"/>
        <v>0</v>
      </c>
      <c r="U31" s="70">
        <f t="shared" si="164"/>
        <v>0</v>
      </c>
      <c r="V31" s="70">
        <f t="shared" si="164"/>
        <v>0</v>
      </c>
      <c r="W31" s="70">
        <f t="shared" si="164"/>
        <v>0</v>
      </c>
      <c r="X31" s="70">
        <f t="shared" si="164"/>
        <v>0</v>
      </c>
      <c r="Y31" s="70">
        <f t="shared" si="164"/>
        <v>0</v>
      </c>
      <c r="Z31" s="70">
        <f t="shared" si="164"/>
        <v>0</v>
      </c>
      <c r="AA31" s="70">
        <f t="shared" si="164"/>
        <v>0</v>
      </c>
      <c r="AB31" s="70">
        <f t="shared" si="164"/>
        <v>0</v>
      </c>
      <c r="AC31" s="70">
        <f t="shared" si="164"/>
        <v>0</v>
      </c>
      <c r="AD31" s="70">
        <f t="shared" si="164"/>
        <v>0</v>
      </c>
      <c r="AE31" s="70">
        <f t="shared" si="164"/>
        <v>41</v>
      </c>
      <c r="AF31" s="70">
        <f t="shared" si="164"/>
        <v>450</v>
      </c>
      <c r="AG31" s="70">
        <f t="shared" si="164"/>
        <v>9</v>
      </c>
      <c r="AH31" s="70">
        <f t="shared" si="164"/>
        <v>0</v>
      </c>
    </row>
    <row r="32" spans="2:34" ht="20.100000000000001" customHeight="1" x14ac:dyDescent="0.25">
      <c r="B32" s="95" t="s">
        <v>168</v>
      </c>
      <c r="D32" s="70"/>
      <c r="E32" s="70">
        <f>E10</f>
        <v>500</v>
      </c>
      <c r="F32" s="70">
        <f t="shared" ref="F32:AH32" si="165">E32+F10</f>
        <v>500</v>
      </c>
      <c r="G32" s="70">
        <f t="shared" si="165"/>
        <v>500</v>
      </c>
      <c r="H32" s="70">
        <f t="shared" si="165"/>
        <v>500</v>
      </c>
      <c r="I32" s="70">
        <f t="shared" si="165"/>
        <v>500</v>
      </c>
      <c r="J32" s="70">
        <f t="shared" si="165"/>
        <v>500</v>
      </c>
      <c r="K32" s="70">
        <f t="shared" si="165"/>
        <v>500</v>
      </c>
      <c r="L32" s="70">
        <f t="shared" si="165"/>
        <v>500</v>
      </c>
      <c r="M32" s="70">
        <f t="shared" si="165"/>
        <v>500</v>
      </c>
      <c r="N32" s="70">
        <f t="shared" si="165"/>
        <v>500</v>
      </c>
      <c r="O32" s="70">
        <f t="shared" si="165"/>
        <v>500</v>
      </c>
      <c r="P32" s="70">
        <f t="shared" si="165"/>
        <v>500</v>
      </c>
      <c r="Q32" s="70">
        <f t="shared" si="165"/>
        <v>500</v>
      </c>
      <c r="R32" s="70">
        <f t="shared" si="165"/>
        <v>500</v>
      </c>
      <c r="S32" s="70">
        <f t="shared" si="165"/>
        <v>500</v>
      </c>
      <c r="T32" s="70">
        <f t="shared" si="165"/>
        <v>500</v>
      </c>
      <c r="U32" s="70">
        <f t="shared" si="165"/>
        <v>500</v>
      </c>
      <c r="V32" s="70">
        <f t="shared" si="165"/>
        <v>500</v>
      </c>
      <c r="W32" s="70">
        <f t="shared" si="165"/>
        <v>500</v>
      </c>
      <c r="X32" s="70">
        <f t="shared" si="165"/>
        <v>500</v>
      </c>
      <c r="Y32" s="70">
        <f t="shared" si="165"/>
        <v>500</v>
      </c>
      <c r="Z32" s="70">
        <f t="shared" si="165"/>
        <v>500</v>
      </c>
      <c r="AA32" s="70">
        <f t="shared" si="165"/>
        <v>500</v>
      </c>
      <c r="AB32" s="70">
        <f t="shared" si="165"/>
        <v>500</v>
      </c>
      <c r="AC32" s="70">
        <f t="shared" si="165"/>
        <v>500</v>
      </c>
      <c r="AD32" s="70">
        <f t="shared" si="165"/>
        <v>500</v>
      </c>
      <c r="AE32" s="70">
        <f t="shared" si="165"/>
        <v>500</v>
      </c>
      <c r="AF32" s="70">
        <f t="shared" si="165"/>
        <v>500</v>
      </c>
      <c r="AG32" s="70">
        <f t="shared" si="165"/>
        <v>500</v>
      </c>
      <c r="AH32" s="70">
        <f t="shared" si="165"/>
        <v>500</v>
      </c>
    </row>
    <row r="33" spans="2:34" ht="20.100000000000001" customHeight="1" thickBot="1" x14ac:dyDescent="0.3">
      <c r="B33" s="95"/>
      <c r="D33" s="70"/>
      <c r="E33" s="70"/>
      <c r="F33" s="70"/>
      <c r="G33" s="70"/>
      <c r="H33" s="70"/>
      <c r="I33" s="70"/>
      <c r="J33" s="70"/>
      <c r="K33" s="70"/>
      <c r="L33" s="70"/>
      <c r="M33" s="70"/>
      <c r="N33" s="70"/>
      <c r="O33" s="70"/>
      <c r="P33" s="70"/>
      <c r="Q33" s="70"/>
      <c r="R33" s="70"/>
      <c r="S33" s="70"/>
      <c r="T33" s="70"/>
      <c r="U33" s="70"/>
      <c r="V33" s="70"/>
      <c r="W33" s="70"/>
      <c r="X33" s="70"/>
    </row>
    <row r="34" spans="2:34" ht="20.100000000000001" customHeight="1" x14ac:dyDescent="0.25">
      <c r="B34" s="108" t="s">
        <v>174</v>
      </c>
      <c r="C34" s="109"/>
      <c r="D34" s="118" t="s">
        <v>95</v>
      </c>
      <c r="E34" s="118">
        <f t="shared" ref="E34:X34" si="166">Strompreis0*(1+Strompreisänderung/100)^(E6-1)</f>
        <v>0.12</v>
      </c>
      <c r="F34" s="118">
        <f t="shared" si="166"/>
        <v>0.12179999999999998</v>
      </c>
      <c r="G34" s="118">
        <f t="shared" si="166"/>
        <v>0.12362699999999996</v>
      </c>
      <c r="H34" s="118">
        <f t="shared" si="166"/>
        <v>0.12548140499999993</v>
      </c>
      <c r="I34" s="118">
        <f t="shared" si="166"/>
        <v>0.12736362607499993</v>
      </c>
      <c r="J34" s="118">
        <f t="shared" si="166"/>
        <v>0.1292740804661249</v>
      </c>
      <c r="K34" s="118">
        <f t="shared" si="166"/>
        <v>0.13121319167311676</v>
      </c>
      <c r="L34" s="118">
        <f t="shared" si="166"/>
        <v>0.13318138954821349</v>
      </c>
      <c r="M34" s="118">
        <f t="shared" si="166"/>
        <v>0.13517911039143668</v>
      </c>
      <c r="N34" s="118">
        <f t="shared" si="166"/>
        <v>0.1372067970473082</v>
      </c>
      <c r="O34" s="118">
        <f t="shared" si="166"/>
        <v>0.13926489900301783</v>
      </c>
      <c r="P34" s="118">
        <f t="shared" si="166"/>
        <v>0.14135387248806308</v>
      </c>
      <c r="Q34" s="118">
        <f t="shared" si="166"/>
        <v>0.143474180575384</v>
      </c>
      <c r="R34" s="118">
        <f t="shared" si="166"/>
        <v>0.14562629328401475</v>
      </c>
      <c r="S34" s="118">
        <f t="shared" si="166"/>
        <v>0.14781068768327493</v>
      </c>
      <c r="T34" s="118">
        <f t="shared" si="166"/>
        <v>0.15002784799852403</v>
      </c>
      <c r="U34" s="118">
        <f t="shared" si="166"/>
        <v>0.15227826571850187</v>
      </c>
      <c r="V34" s="118">
        <f t="shared" si="166"/>
        <v>0.15456243970427938</v>
      </c>
      <c r="W34" s="118">
        <f t="shared" si="166"/>
        <v>0.15688087629984354</v>
      </c>
      <c r="X34" s="118">
        <f t="shared" si="166"/>
        <v>0.1592340894443412</v>
      </c>
      <c r="Y34" s="118">
        <f t="shared" ref="Y34:AH34" si="167">Strompreis0*(1+Strompreisänderung/100)^(Y6-1)</f>
        <v>0.16162260078600627</v>
      </c>
      <c r="Z34" s="118">
        <f t="shared" si="167"/>
        <v>0.16404693979779633</v>
      </c>
      <c r="AA34" s="118">
        <f t="shared" si="167"/>
        <v>0.16650764389476325</v>
      </c>
      <c r="AB34" s="118">
        <f t="shared" si="167"/>
        <v>0.16900525855318468</v>
      </c>
      <c r="AC34" s="118">
        <f t="shared" si="167"/>
        <v>0.17154033743148242</v>
      </c>
      <c r="AD34" s="118">
        <f t="shared" si="167"/>
        <v>0.17411344249295466</v>
      </c>
      <c r="AE34" s="118">
        <f t="shared" si="167"/>
        <v>0.17672514413034895</v>
      </c>
      <c r="AF34" s="118">
        <f t="shared" si="167"/>
        <v>0.17937602129230418</v>
      </c>
      <c r="AG34" s="118">
        <f t="shared" si="167"/>
        <v>0.18206666161168869</v>
      </c>
      <c r="AH34" s="119">
        <f t="shared" si="167"/>
        <v>0.18479766153586402</v>
      </c>
    </row>
    <row r="35" spans="2:34" ht="20.100000000000001" customHeight="1" x14ac:dyDescent="0.25">
      <c r="B35" s="112" t="s">
        <v>175</v>
      </c>
      <c r="D35" s="70" t="s">
        <v>105</v>
      </c>
      <c r="E35" s="70">
        <f t="shared" ref="E35:X35" si="168">NeuBetriebszeitJahrAnbieter1*NeuLeistungAnbieter1/1000*E34</f>
        <v>4.2047999999999996</v>
      </c>
      <c r="F35" s="70">
        <f t="shared" si="168"/>
        <v>4.2678719999999988</v>
      </c>
      <c r="G35" s="70">
        <f t="shared" si="168"/>
        <v>4.3318900799999982</v>
      </c>
      <c r="H35" s="70">
        <f t="shared" si="168"/>
        <v>4.3968684311999979</v>
      </c>
      <c r="I35" s="70">
        <f t="shared" si="168"/>
        <v>4.4628214576679976</v>
      </c>
      <c r="J35" s="70">
        <f t="shared" si="168"/>
        <v>4.5297637795330168</v>
      </c>
      <c r="K35" s="70">
        <f t="shared" si="168"/>
        <v>4.5977102362260114</v>
      </c>
      <c r="L35" s="70">
        <f t="shared" si="168"/>
        <v>4.6666758897694001</v>
      </c>
      <c r="M35" s="70">
        <f t="shared" si="168"/>
        <v>4.7366760281159408</v>
      </c>
      <c r="N35" s="70">
        <f t="shared" si="168"/>
        <v>4.8077261685376795</v>
      </c>
      <c r="O35" s="70">
        <f t="shared" si="168"/>
        <v>4.8798420610657445</v>
      </c>
      <c r="P35" s="70">
        <f t="shared" si="168"/>
        <v>4.9530396919817301</v>
      </c>
      <c r="Q35" s="70">
        <f t="shared" si="168"/>
        <v>5.0273352873614554</v>
      </c>
      <c r="R35" s="70">
        <f t="shared" si="168"/>
        <v>5.1027453166718768</v>
      </c>
      <c r="S35" s="70">
        <f t="shared" si="168"/>
        <v>5.1792864964219536</v>
      </c>
      <c r="T35" s="70">
        <f t="shared" si="168"/>
        <v>5.256975793868282</v>
      </c>
      <c r="U35" s="70">
        <f t="shared" si="168"/>
        <v>5.3358304307763049</v>
      </c>
      <c r="V35" s="70">
        <f t="shared" si="168"/>
        <v>5.4158678872379493</v>
      </c>
      <c r="W35" s="70">
        <f t="shared" si="168"/>
        <v>5.4971059055465172</v>
      </c>
      <c r="X35" s="70">
        <f t="shared" si="168"/>
        <v>5.5795624941297151</v>
      </c>
      <c r="Y35" s="70">
        <f t="shared" ref="Y35:AH35" si="169">NeuBetriebszeitJahrAnbieter1*NeuLeistungAnbieter1/1000*Y34</f>
        <v>5.6632559315416593</v>
      </c>
      <c r="Z35" s="70">
        <f t="shared" si="169"/>
        <v>5.748204770514783</v>
      </c>
      <c r="AA35" s="70">
        <f t="shared" si="169"/>
        <v>5.834427842072504</v>
      </c>
      <c r="AB35" s="70">
        <f t="shared" si="169"/>
        <v>5.921944259703591</v>
      </c>
      <c r="AC35" s="70">
        <f t="shared" si="169"/>
        <v>6.0107734235991437</v>
      </c>
      <c r="AD35" s="70">
        <f t="shared" si="169"/>
        <v>6.1009350249531309</v>
      </c>
      <c r="AE35" s="70">
        <f t="shared" si="169"/>
        <v>6.1924490503274274</v>
      </c>
      <c r="AF35" s="70">
        <f t="shared" si="169"/>
        <v>6.2853357860823378</v>
      </c>
      <c r="AG35" s="70">
        <f t="shared" si="169"/>
        <v>6.3796158228735713</v>
      </c>
      <c r="AH35" s="120">
        <f t="shared" si="169"/>
        <v>6.4753100602166755</v>
      </c>
    </row>
    <row r="36" spans="2:34" ht="20.100000000000001" customHeight="1" thickBot="1" x14ac:dyDescent="0.3">
      <c r="B36" s="114" t="s">
        <v>176</v>
      </c>
      <c r="C36" s="115"/>
      <c r="D36" s="121" t="s">
        <v>196</v>
      </c>
      <c r="E36" s="121">
        <f>E35*E32</f>
        <v>2102.3999999999996</v>
      </c>
      <c r="F36" s="121">
        <f t="shared" ref="F36:AH36" si="170">F35*F32</f>
        <v>2133.9359999999992</v>
      </c>
      <c r="G36" s="121">
        <f t="shared" si="170"/>
        <v>2165.9450399999992</v>
      </c>
      <c r="H36" s="121">
        <f t="shared" si="170"/>
        <v>2198.4342155999989</v>
      </c>
      <c r="I36" s="121">
        <f t="shared" si="170"/>
        <v>2231.4107288339987</v>
      </c>
      <c r="J36" s="121">
        <f t="shared" si="170"/>
        <v>2264.8818897665083</v>
      </c>
      <c r="K36" s="121">
        <f t="shared" si="170"/>
        <v>2298.8551181130056</v>
      </c>
      <c r="L36" s="121">
        <f t="shared" si="170"/>
        <v>2333.3379448846999</v>
      </c>
      <c r="M36" s="121">
        <f t="shared" si="170"/>
        <v>2368.3380140579702</v>
      </c>
      <c r="N36" s="121">
        <f t="shared" si="170"/>
        <v>2403.8630842688399</v>
      </c>
      <c r="O36" s="121">
        <f t="shared" si="170"/>
        <v>2439.9210305328725</v>
      </c>
      <c r="P36" s="121">
        <f t="shared" si="170"/>
        <v>2476.5198459908652</v>
      </c>
      <c r="Q36" s="121">
        <f t="shared" si="170"/>
        <v>2513.6676436807279</v>
      </c>
      <c r="R36" s="121">
        <f t="shared" si="170"/>
        <v>2551.3726583359385</v>
      </c>
      <c r="S36" s="121">
        <f t="shared" si="170"/>
        <v>2589.6432482109767</v>
      </c>
      <c r="T36" s="121">
        <f t="shared" si="170"/>
        <v>2628.4878969341412</v>
      </c>
      <c r="U36" s="121">
        <f t="shared" si="170"/>
        <v>2667.9152153881523</v>
      </c>
      <c r="V36" s="121">
        <f t="shared" si="170"/>
        <v>2707.9339436189748</v>
      </c>
      <c r="W36" s="121">
        <f t="shared" si="170"/>
        <v>2748.5529527732588</v>
      </c>
      <c r="X36" s="121">
        <f t="shared" si="170"/>
        <v>2789.7812470648573</v>
      </c>
      <c r="Y36" s="121">
        <f t="shared" si="170"/>
        <v>2831.6279657708296</v>
      </c>
      <c r="Z36" s="121">
        <f t="shared" si="170"/>
        <v>2874.1023852573917</v>
      </c>
      <c r="AA36" s="121">
        <f t="shared" si="170"/>
        <v>2917.213921036252</v>
      </c>
      <c r="AB36" s="121">
        <f t="shared" si="170"/>
        <v>2960.9721298517957</v>
      </c>
      <c r="AC36" s="121">
        <f t="shared" si="170"/>
        <v>3005.3867117995719</v>
      </c>
      <c r="AD36" s="121">
        <f t="shared" si="170"/>
        <v>3050.4675124765654</v>
      </c>
      <c r="AE36" s="121">
        <f t="shared" si="170"/>
        <v>3096.2245251637137</v>
      </c>
      <c r="AF36" s="121">
        <f t="shared" si="170"/>
        <v>3142.667893041169</v>
      </c>
      <c r="AG36" s="121">
        <f t="shared" si="170"/>
        <v>3189.8079114367856</v>
      </c>
      <c r="AH36" s="122">
        <f t="shared" si="170"/>
        <v>3237.655030108338</v>
      </c>
    </row>
    <row r="37" spans="2:34" ht="20.100000000000001" customHeight="1" x14ac:dyDescent="0.25">
      <c r="B37" s="95"/>
      <c r="D37" s="70"/>
      <c r="E37" s="70"/>
      <c r="F37" s="70"/>
      <c r="G37" s="70"/>
      <c r="H37" s="70"/>
      <c r="I37" s="70"/>
      <c r="J37" s="70"/>
      <c r="K37" s="70"/>
      <c r="L37" s="70"/>
      <c r="M37" s="70"/>
      <c r="N37" s="70"/>
      <c r="O37" s="70"/>
      <c r="P37" s="70"/>
      <c r="Q37" s="70"/>
      <c r="R37" s="70"/>
      <c r="S37" s="70"/>
      <c r="T37" s="70"/>
      <c r="U37" s="70"/>
      <c r="V37" s="70"/>
      <c r="W37" s="70"/>
      <c r="X37" s="70"/>
    </row>
    <row r="38" spans="2:34" ht="20.100000000000001" customHeight="1" x14ac:dyDescent="0.25">
      <c r="B38" s="95" t="s">
        <v>173</v>
      </c>
      <c r="D38" s="70"/>
      <c r="E38" s="97">
        <f t="shared" ref="E38:AH38" si="171">E31</f>
        <v>0</v>
      </c>
      <c r="F38" s="97">
        <f t="shared" si="171"/>
        <v>0</v>
      </c>
      <c r="G38" s="97">
        <f t="shared" si="171"/>
        <v>0</v>
      </c>
      <c r="H38" s="97">
        <f t="shared" si="171"/>
        <v>0</v>
      </c>
      <c r="I38" s="97">
        <f t="shared" si="171"/>
        <v>0</v>
      </c>
      <c r="J38" s="97">
        <f t="shared" si="171"/>
        <v>0</v>
      </c>
      <c r="K38" s="97">
        <f t="shared" si="171"/>
        <v>0</v>
      </c>
      <c r="L38" s="97">
        <f t="shared" si="171"/>
        <v>0</v>
      </c>
      <c r="M38" s="97">
        <f t="shared" si="171"/>
        <v>0</v>
      </c>
      <c r="N38" s="97">
        <f t="shared" si="171"/>
        <v>0</v>
      </c>
      <c r="O38" s="97">
        <f t="shared" si="171"/>
        <v>0</v>
      </c>
      <c r="P38" s="97">
        <f t="shared" si="171"/>
        <v>0</v>
      </c>
      <c r="Q38" s="97">
        <f t="shared" si="171"/>
        <v>0</v>
      </c>
      <c r="R38" s="97">
        <f t="shared" si="171"/>
        <v>0</v>
      </c>
      <c r="S38" s="97">
        <f t="shared" si="171"/>
        <v>0</v>
      </c>
      <c r="T38" s="97">
        <f t="shared" si="171"/>
        <v>0</v>
      </c>
      <c r="U38" s="97">
        <f t="shared" si="171"/>
        <v>0</v>
      </c>
      <c r="V38" s="97">
        <f t="shared" si="171"/>
        <v>0</v>
      </c>
      <c r="W38" s="97">
        <f t="shared" si="171"/>
        <v>0</v>
      </c>
      <c r="X38" s="97">
        <f t="shared" si="171"/>
        <v>0</v>
      </c>
      <c r="Y38" s="97">
        <f t="shared" si="171"/>
        <v>0</v>
      </c>
      <c r="Z38" s="97">
        <f t="shared" si="171"/>
        <v>0</v>
      </c>
      <c r="AA38" s="97">
        <f t="shared" si="171"/>
        <v>0</v>
      </c>
      <c r="AB38" s="97">
        <f t="shared" si="171"/>
        <v>0</v>
      </c>
      <c r="AC38" s="97">
        <f t="shared" si="171"/>
        <v>0</v>
      </c>
      <c r="AD38" s="97">
        <f t="shared" si="171"/>
        <v>0</v>
      </c>
      <c r="AE38" s="97">
        <f t="shared" si="171"/>
        <v>41</v>
      </c>
      <c r="AF38" s="97">
        <f t="shared" si="171"/>
        <v>450</v>
      </c>
      <c r="AG38" s="97">
        <f t="shared" si="171"/>
        <v>9</v>
      </c>
      <c r="AH38" s="97">
        <f t="shared" si="171"/>
        <v>0</v>
      </c>
    </row>
    <row r="39" spans="2:34" ht="20.100000000000001" customHeight="1" x14ac:dyDescent="0.25">
      <c r="B39" s="98" t="s">
        <v>183</v>
      </c>
      <c r="D39" s="70" t="s">
        <v>101</v>
      </c>
      <c r="E39" s="99">
        <f t="shared" ref="E39:AH39" si="172">E38*NeuReparaturDauerAnbieter1/60*E40</f>
        <v>0</v>
      </c>
      <c r="F39" s="99">
        <f t="shared" si="172"/>
        <v>0</v>
      </c>
      <c r="G39" s="99">
        <f t="shared" si="172"/>
        <v>0</v>
      </c>
      <c r="H39" s="99">
        <f t="shared" si="172"/>
        <v>0</v>
      </c>
      <c r="I39" s="99">
        <f t="shared" si="172"/>
        <v>0</v>
      </c>
      <c r="J39" s="99">
        <f t="shared" si="172"/>
        <v>0</v>
      </c>
      <c r="K39" s="99">
        <f t="shared" si="172"/>
        <v>0</v>
      </c>
      <c r="L39" s="99">
        <f t="shared" si="172"/>
        <v>0</v>
      </c>
      <c r="M39" s="99">
        <f t="shared" si="172"/>
        <v>0</v>
      </c>
      <c r="N39" s="99">
        <f t="shared" si="172"/>
        <v>0</v>
      </c>
      <c r="O39" s="99">
        <f t="shared" si="172"/>
        <v>0</v>
      </c>
      <c r="P39" s="99">
        <f t="shared" si="172"/>
        <v>0</v>
      </c>
      <c r="Q39" s="99">
        <f t="shared" si="172"/>
        <v>0</v>
      </c>
      <c r="R39" s="99">
        <f t="shared" si="172"/>
        <v>0</v>
      </c>
      <c r="S39" s="99">
        <f t="shared" si="172"/>
        <v>0</v>
      </c>
      <c r="T39" s="99">
        <f t="shared" si="172"/>
        <v>0</v>
      </c>
      <c r="U39" s="99">
        <f t="shared" si="172"/>
        <v>0</v>
      </c>
      <c r="V39" s="99">
        <f t="shared" si="172"/>
        <v>0</v>
      </c>
      <c r="W39" s="99">
        <f t="shared" si="172"/>
        <v>0</v>
      </c>
      <c r="X39" s="99">
        <f t="shared" si="172"/>
        <v>0</v>
      </c>
      <c r="Y39" s="99">
        <f t="shared" si="172"/>
        <v>0</v>
      </c>
      <c r="Z39" s="99">
        <f t="shared" si="172"/>
        <v>0</v>
      </c>
      <c r="AA39" s="99">
        <f t="shared" si="172"/>
        <v>0</v>
      </c>
      <c r="AB39" s="99">
        <f t="shared" si="172"/>
        <v>0</v>
      </c>
      <c r="AC39" s="99">
        <f t="shared" si="172"/>
        <v>0</v>
      </c>
      <c r="AD39" s="99">
        <f t="shared" si="172"/>
        <v>0</v>
      </c>
      <c r="AE39" s="99">
        <f t="shared" si="172"/>
        <v>177.01836304554556</v>
      </c>
      <c r="AF39" s="99">
        <f t="shared" si="172"/>
        <v>1962.3133171756203</v>
      </c>
      <c r="AG39" s="99">
        <f t="shared" si="172"/>
        <v>39.638729006947536</v>
      </c>
      <c r="AH39" s="99">
        <f t="shared" si="172"/>
        <v>0</v>
      </c>
    </row>
    <row r="40" spans="2:34" ht="20.100000000000001" customHeight="1" x14ac:dyDescent="0.25">
      <c r="B40" s="98" t="s">
        <v>195</v>
      </c>
      <c r="D40" s="70" t="s">
        <v>101</v>
      </c>
      <c r="E40" s="99">
        <f t="shared" ref="E40:AH40" si="173">PersonalkostenWartungErsetzung*(1+Wartungskostenänderung/100)^(E6-1)</f>
        <v>20</v>
      </c>
      <c r="F40" s="99">
        <f t="shared" si="173"/>
        <v>20.2</v>
      </c>
      <c r="G40" s="99">
        <f t="shared" si="173"/>
        <v>20.402000000000001</v>
      </c>
      <c r="H40" s="99">
        <f t="shared" si="173"/>
        <v>20.606019999999997</v>
      </c>
      <c r="I40" s="99">
        <f t="shared" si="173"/>
        <v>20.8120802</v>
      </c>
      <c r="J40" s="99">
        <f t="shared" si="173"/>
        <v>21.020201002</v>
      </c>
      <c r="K40" s="99">
        <f t="shared" si="173"/>
        <v>21.230403012020002</v>
      </c>
      <c r="L40" s="99">
        <f t="shared" si="173"/>
        <v>21.442707042140196</v>
      </c>
      <c r="M40" s="99">
        <f t="shared" si="173"/>
        <v>21.657134112561604</v>
      </c>
      <c r="N40" s="99">
        <f t="shared" si="173"/>
        <v>21.873705453687222</v>
      </c>
      <c r="O40" s="99">
        <f t="shared" si="173"/>
        <v>22.092442508224096</v>
      </c>
      <c r="P40" s="99">
        <f t="shared" si="173"/>
        <v>22.31336693330633</v>
      </c>
      <c r="Q40" s="99">
        <f t="shared" si="173"/>
        <v>22.536500602639396</v>
      </c>
      <c r="R40" s="99">
        <f t="shared" si="173"/>
        <v>22.76186560866579</v>
      </c>
      <c r="S40" s="99">
        <f t="shared" si="173"/>
        <v>22.989484264752452</v>
      </c>
      <c r="T40" s="99">
        <f t="shared" si="173"/>
        <v>23.21937910739997</v>
      </c>
      <c r="U40" s="99">
        <f t="shared" si="173"/>
        <v>23.451572898473977</v>
      </c>
      <c r="V40" s="99">
        <f t="shared" si="173"/>
        <v>23.686088627458716</v>
      </c>
      <c r="W40" s="99">
        <f t="shared" si="173"/>
        <v>23.922949513733304</v>
      </c>
      <c r="X40" s="99">
        <f t="shared" si="173"/>
        <v>24.162179008870631</v>
      </c>
      <c r="Y40" s="99">
        <f t="shared" si="173"/>
        <v>24.403800798959342</v>
      </c>
      <c r="Z40" s="99">
        <f t="shared" si="173"/>
        <v>24.647838806948933</v>
      </c>
      <c r="AA40" s="99">
        <f t="shared" si="173"/>
        <v>24.894317195018427</v>
      </c>
      <c r="AB40" s="99">
        <f t="shared" si="173"/>
        <v>25.143260366968608</v>
      </c>
      <c r="AC40" s="99">
        <f t="shared" si="173"/>
        <v>25.3946929706383</v>
      </c>
      <c r="AD40" s="99">
        <f t="shared" si="173"/>
        <v>25.648639900344683</v>
      </c>
      <c r="AE40" s="99">
        <f t="shared" si="173"/>
        <v>25.905126299348133</v>
      </c>
      <c r="AF40" s="99">
        <f t="shared" si="173"/>
        <v>26.164177562341603</v>
      </c>
      <c r="AG40" s="99">
        <f t="shared" si="173"/>
        <v>26.425819337965024</v>
      </c>
      <c r="AH40" s="99">
        <f t="shared" si="173"/>
        <v>26.690077531344674</v>
      </c>
    </row>
    <row r="41" spans="2:34" ht="20.100000000000001" customHeight="1" x14ac:dyDescent="0.25">
      <c r="B41" s="98" t="s">
        <v>106</v>
      </c>
      <c r="D41" s="70" t="s">
        <v>101</v>
      </c>
      <c r="E41" s="99">
        <f t="shared" ref="E41:X41" si="174">E38*NeuPreisAnbieter1</f>
        <v>0</v>
      </c>
      <c r="F41" s="99">
        <f t="shared" si="174"/>
        <v>0</v>
      </c>
      <c r="G41" s="99">
        <f t="shared" si="174"/>
        <v>0</v>
      </c>
      <c r="H41" s="99">
        <f t="shared" si="174"/>
        <v>0</v>
      </c>
      <c r="I41" s="99">
        <f t="shared" si="174"/>
        <v>0</v>
      </c>
      <c r="J41" s="99">
        <f t="shared" si="174"/>
        <v>0</v>
      </c>
      <c r="K41" s="99">
        <f t="shared" si="174"/>
        <v>0</v>
      </c>
      <c r="L41" s="99">
        <f t="shared" si="174"/>
        <v>0</v>
      </c>
      <c r="M41" s="99">
        <f t="shared" si="174"/>
        <v>0</v>
      </c>
      <c r="N41" s="99">
        <f t="shared" si="174"/>
        <v>0</v>
      </c>
      <c r="O41" s="99">
        <f t="shared" si="174"/>
        <v>0</v>
      </c>
      <c r="P41" s="99">
        <f t="shared" si="174"/>
        <v>0</v>
      </c>
      <c r="Q41" s="99">
        <f t="shared" si="174"/>
        <v>0</v>
      </c>
      <c r="R41" s="99">
        <f t="shared" si="174"/>
        <v>0</v>
      </c>
      <c r="S41" s="99">
        <f t="shared" si="174"/>
        <v>0</v>
      </c>
      <c r="T41" s="99">
        <f t="shared" si="174"/>
        <v>0</v>
      </c>
      <c r="U41" s="99">
        <f t="shared" si="174"/>
        <v>0</v>
      </c>
      <c r="V41" s="99">
        <f t="shared" si="174"/>
        <v>0</v>
      </c>
      <c r="W41" s="99">
        <f t="shared" si="174"/>
        <v>0</v>
      </c>
      <c r="X41" s="99">
        <f t="shared" si="174"/>
        <v>0</v>
      </c>
      <c r="Y41" s="99">
        <f t="shared" ref="Y41:AH41" si="175">Y38*NeuPreisAnbieter1</f>
        <v>0</v>
      </c>
      <c r="Z41" s="99">
        <f t="shared" si="175"/>
        <v>0</v>
      </c>
      <c r="AA41" s="99">
        <f t="shared" si="175"/>
        <v>0</v>
      </c>
      <c r="AB41" s="99">
        <f t="shared" si="175"/>
        <v>0</v>
      </c>
      <c r="AC41" s="99">
        <f t="shared" si="175"/>
        <v>0</v>
      </c>
      <c r="AD41" s="99">
        <f t="shared" si="175"/>
        <v>0</v>
      </c>
      <c r="AE41" s="99">
        <f t="shared" si="175"/>
        <v>328</v>
      </c>
      <c r="AF41" s="99">
        <f t="shared" si="175"/>
        <v>3600</v>
      </c>
      <c r="AG41" s="99">
        <f t="shared" si="175"/>
        <v>72</v>
      </c>
      <c r="AH41" s="99">
        <f t="shared" si="175"/>
        <v>0</v>
      </c>
    </row>
    <row r="42" spans="2:34" ht="20.100000000000001" customHeight="1" x14ac:dyDescent="0.25">
      <c r="B42" s="98" t="s">
        <v>177</v>
      </c>
      <c r="D42" s="70" t="s">
        <v>101</v>
      </c>
      <c r="E42" s="99">
        <f t="shared" ref="E42:X42" si="176">E38*NeuEntsorgungskostenAnbieter1</f>
        <v>0</v>
      </c>
      <c r="F42" s="99">
        <f t="shared" si="176"/>
        <v>0</v>
      </c>
      <c r="G42" s="99">
        <f t="shared" si="176"/>
        <v>0</v>
      </c>
      <c r="H42" s="99">
        <f t="shared" si="176"/>
        <v>0</v>
      </c>
      <c r="I42" s="99">
        <f t="shared" si="176"/>
        <v>0</v>
      </c>
      <c r="J42" s="99">
        <f t="shared" si="176"/>
        <v>0</v>
      </c>
      <c r="K42" s="99">
        <f t="shared" si="176"/>
        <v>0</v>
      </c>
      <c r="L42" s="99">
        <f t="shared" si="176"/>
        <v>0</v>
      </c>
      <c r="M42" s="99">
        <f t="shared" si="176"/>
        <v>0</v>
      </c>
      <c r="N42" s="99">
        <f t="shared" si="176"/>
        <v>0</v>
      </c>
      <c r="O42" s="99">
        <f t="shared" si="176"/>
        <v>0</v>
      </c>
      <c r="P42" s="99">
        <f t="shared" si="176"/>
        <v>0</v>
      </c>
      <c r="Q42" s="99">
        <f t="shared" si="176"/>
        <v>0</v>
      </c>
      <c r="R42" s="99">
        <f t="shared" si="176"/>
        <v>0</v>
      </c>
      <c r="S42" s="99">
        <f t="shared" si="176"/>
        <v>0</v>
      </c>
      <c r="T42" s="99">
        <f t="shared" si="176"/>
        <v>0</v>
      </c>
      <c r="U42" s="99">
        <f t="shared" si="176"/>
        <v>0</v>
      </c>
      <c r="V42" s="99">
        <f t="shared" si="176"/>
        <v>0</v>
      </c>
      <c r="W42" s="99">
        <f t="shared" si="176"/>
        <v>0</v>
      </c>
      <c r="X42" s="99">
        <f t="shared" si="176"/>
        <v>0</v>
      </c>
      <c r="Y42" s="99">
        <f t="shared" ref="Y42:AH42" si="177">Y38*NeuEntsorgungskostenAnbieter1</f>
        <v>0</v>
      </c>
      <c r="Z42" s="99">
        <f t="shared" si="177"/>
        <v>0</v>
      </c>
      <c r="AA42" s="99">
        <f t="shared" si="177"/>
        <v>0</v>
      </c>
      <c r="AB42" s="99">
        <f t="shared" si="177"/>
        <v>0</v>
      </c>
      <c r="AC42" s="99">
        <f t="shared" si="177"/>
        <v>0</v>
      </c>
      <c r="AD42" s="99">
        <f t="shared" si="177"/>
        <v>0</v>
      </c>
      <c r="AE42" s="99">
        <f t="shared" si="177"/>
        <v>0</v>
      </c>
      <c r="AF42" s="99">
        <f t="shared" si="177"/>
        <v>0</v>
      </c>
      <c r="AG42" s="99">
        <f t="shared" si="177"/>
        <v>0</v>
      </c>
      <c r="AH42" s="99">
        <f t="shared" si="177"/>
        <v>0</v>
      </c>
    </row>
    <row r="43" spans="2:34" ht="20.100000000000001" customHeight="1" x14ac:dyDescent="0.25">
      <c r="B43" s="98" t="s">
        <v>178</v>
      </c>
      <c r="D43" s="70" t="s">
        <v>101</v>
      </c>
      <c r="E43" s="99">
        <f t="shared" ref="E43:X43" si="178">E38*NeuRecyclingwertAnbieter1</f>
        <v>0</v>
      </c>
      <c r="F43" s="99">
        <f t="shared" si="178"/>
        <v>0</v>
      </c>
      <c r="G43" s="99">
        <f t="shared" si="178"/>
        <v>0</v>
      </c>
      <c r="H43" s="99">
        <f t="shared" si="178"/>
        <v>0</v>
      </c>
      <c r="I43" s="99">
        <f t="shared" si="178"/>
        <v>0</v>
      </c>
      <c r="J43" s="99">
        <f t="shared" si="178"/>
        <v>0</v>
      </c>
      <c r="K43" s="99">
        <f t="shared" si="178"/>
        <v>0</v>
      </c>
      <c r="L43" s="99">
        <f t="shared" si="178"/>
        <v>0</v>
      </c>
      <c r="M43" s="99">
        <f t="shared" si="178"/>
        <v>0</v>
      </c>
      <c r="N43" s="99">
        <f t="shared" si="178"/>
        <v>0</v>
      </c>
      <c r="O43" s="99">
        <f t="shared" si="178"/>
        <v>0</v>
      </c>
      <c r="P43" s="99">
        <f t="shared" si="178"/>
        <v>0</v>
      </c>
      <c r="Q43" s="99">
        <f t="shared" si="178"/>
        <v>0</v>
      </c>
      <c r="R43" s="99">
        <f t="shared" si="178"/>
        <v>0</v>
      </c>
      <c r="S43" s="99">
        <f t="shared" si="178"/>
        <v>0</v>
      </c>
      <c r="T43" s="99">
        <f t="shared" si="178"/>
        <v>0</v>
      </c>
      <c r="U43" s="99">
        <f t="shared" si="178"/>
        <v>0</v>
      </c>
      <c r="V43" s="99">
        <f t="shared" si="178"/>
        <v>0</v>
      </c>
      <c r="W43" s="99">
        <f t="shared" si="178"/>
        <v>0</v>
      </c>
      <c r="X43" s="99">
        <f t="shared" si="178"/>
        <v>0</v>
      </c>
      <c r="Y43" s="99">
        <f t="shared" ref="Y43:AH43" si="179">Y38*NeuRecyclingwertAnbieter1</f>
        <v>0</v>
      </c>
      <c r="Z43" s="99">
        <f t="shared" si="179"/>
        <v>0</v>
      </c>
      <c r="AA43" s="99">
        <f t="shared" si="179"/>
        <v>0</v>
      </c>
      <c r="AB43" s="99">
        <f t="shared" si="179"/>
        <v>0</v>
      </c>
      <c r="AC43" s="99">
        <f t="shared" si="179"/>
        <v>0</v>
      </c>
      <c r="AD43" s="99">
        <f t="shared" si="179"/>
        <v>0</v>
      </c>
      <c r="AE43" s="99">
        <f t="shared" si="179"/>
        <v>0</v>
      </c>
      <c r="AF43" s="99">
        <f t="shared" si="179"/>
        <v>0</v>
      </c>
      <c r="AG43" s="99">
        <f t="shared" si="179"/>
        <v>0</v>
      </c>
      <c r="AH43" s="99">
        <f t="shared" si="179"/>
        <v>0</v>
      </c>
    </row>
    <row r="44" spans="2:34" ht="20.100000000000001" customHeight="1" x14ac:dyDescent="0.25">
      <c r="B44" s="96" t="s">
        <v>179</v>
      </c>
      <c r="D44" s="70" t="s">
        <v>101</v>
      </c>
      <c r="E44" s="99">
        <f t="shared" ref="E44:AH44" si="180">IF(MOD(E6,NeuReinigungsintervallAnbieter1)&gt;0,0,E32*NeuReinigungsDauerAnbieter1/60*E45)</f>
        <v>0</v>
      </c>
      <c r="F44" s="99">
        <f t="shared" si="180"/>
        <v>0</v>
      </c>
      <c r="G44" s="99">
        <f t="shared" si="180"/>
        <v>0</v>
      </c>
      <c r="H44" s="99">
        <f t="shared" si="180"/>
        <v>0</v>
      </c>
      <c r="I44" s="99">
        <f t="shared" si="180"/>
        <v>520.30200500000001</v>
      </c>
      <c r="J44" s="99">
        <f t="shared" si="180"/>
        <v>0</v>
      </c>
      <c r="K44" s="99">
        <f t="shared" si="180"/>
        <v>0</v>
      </c>
      <c r="L44" s="99">
        <f t="shared" si="180"/>
        <v>0</v>
      </c>
      <c r="M44" s="99">
        <f t="shared" si="180"/>
        <v>0</v>
      </c>
      <c r="N44" s="99">
        <f t="shared" si="180"/>
        <v>546.84263634218053</v>
      </c>
      <c r="O44" s="99">
        <f t="shared" si="180"/>
        <v>0</v>
      </c>
      <c r="P44" s="99">
        <f t="shared" si="180"/>
        <v>0</v>
      </c>
      <c r="Q44" s="99">
        <f t="shared" si="180"/>
        <v>0</v>
      </c>
      <c r="R44" s="99">
        <f t="shared" si="180"/>
        <v>0</v>
      </c>
      <c r="S44" s="99">
        <f t="shared" si="180"/>
        <v>574.73710661881125</v>
      </c>
      <c r="T44" s="99">
        <f t="shared" si="180"/>
        <v>0</v>
      </c>
      <c r="U44" s="99">
        <f t="shared" si="180"/>
        <v>0</v>
      </c>
      <c r="V44" s="99">
        <f t="shared" si="180"/>
        <v>0</v>
      </c>
      <c r="W44" s="99">
        <f t="shared" si="180"/>
        <v>0</v>
      </c>
      <c r="X44" s="99">
        <f t="shared" si="180"/>
        <v>604.05447522176576</v>
      </c>
      <c r="Y44" s="99">
        <f t="shared" si="180"/>
        <v>0</v>
      </c>
      <c r="Z44" s="99">
        <f t="shared" si="180"/>
        <v>0</v>
      </c>
      <c r="AA44" s="99">
        <f t="shared" si="180"/>
        <v>0</v>
      </c>
      <c r="AB44" s="99">
        <f t="shared" si="180"/>
        <v>0</v>
      </c>
      <c r="AC44" s="99">
        <f t="shared" si="180"/>
        <v>634.86732426595745</v>
      </c>
      <c r="AD44" s="99">
        <f t="shared" si="180"/>
        <v>0</v>
      </c>
      <c r="AE44" s="99">
        <f t="shared" si="180"/>
        <v>0</v>
      </c>
      <c r="AF44" s="99">
        <f t="shared" si="180"/>
        <v>0</v>
      </c>
      <c r="AG44" s="99">
        <f t="shared" si="180"/>
        <v>0</v>
      </c>
      <c r="AH44" s="99">
        <f t="shared" si="180"/>
        <v>667.25193828361682</v>
      </c>
    </row>
    <row r="45" spans="2:34" ht="20.100000000000001" customHeight="1" x14ac:dyDescent="0.25">
      <c r="B45" s="96" t="s">
        <v>194</v>
      </c>
      <c r="D45" s="70" t="s">
        <v>101</v>
      </c>
      <c r="E45" s="99">
        <f t="shared" ref="E45:AH45" si="181">PersonalkostenReinigung*(1+PersonalkostenÄnderung/100)^(E6-1)</f>
        <v>10</v>
      </c>
      <c r="F45" s="99">
        <f t="shared" si="181"/>
        <v>10.1</v>
      </c>
      <c r="G45" s="99">
        <f t="shared" si="181"/>
        <v>10.201000000000001</v>
      </c>
      <c r="H45" s="99">
        <f t="shared" si="181"/>
        <v>10.303009999999999</v>
      </c>
      <c r="I45" s="99">
        <f t="shared" si="181"/>
        <v>10.4060401</v>
      </c>
      <c r="J45" s="99">
        <f t="shared" si="181"/>
        <v>10.510100501</v>
      </c>
      <c r="K45" s="99">
        <f t="shared" si="181"/>
        <v>10.615201506010001</v>
      </c>
      <c r="L45" s="99">
        <f t="shared" si="181"/>
        <v>10.721353521070098</v>
      </c>
      <c r="M45" s="99">
        <f t="shared" si="181"/>
        <v>10.828567056280802</v>
      </c>
      <c r="N45" s="99">
        <f t="shared" si="181"/>
        <v>10.936852726843611</v>
      </c>
      <c r="O45" s="99">
        <f t="shared" si="181"/>
        <v>11.046221254112048</v>
      </c>
      <c r="P45" s="99">
        <f t="shared" si="181"/>
        <v>11.156683466653165</v>
      </c>
      <c r="Q45" s="99">
        <f t="shared" si="181"/>
        <v>11.268250301319698</v>
      </c>
      <c r="R45" s="99">
        <f t="shared" si="181"/>
        <v>11.380932804332895</v>
      </c>
      <c r="S45" s="99">
        <f t="shared" si="181"/>
        <v>11.494742132376226</v>
      </c>
      <c r="T45" s="99">
        <f t="shared" si="181"/>
        <v>11.609689553699985</v>
      </c>
      <c r="U45" s="99">
        <f t="shared" si="181"/>
        <v>11.725786449236988</v>
      </c>
      <c r="V45" s="99">
        <f t="shared" si="181"/>
        <v>11.843044313729358</v>
      </c>
      <c r="W45" s="99">
        <f t="shared" si="181"/>
        <v>11.961474756866652</v>
      </c>
      <c r="X45" s="99">
        <f t="shared" si="181"/>
        <v>12.081089504435315</v>
      </c>
      <c r="Y45" s="99">
        <f t="shared" si="181"/>
        <v>12.201900399479671</v>
      </c>
      <c r="Z45" s="99">
        <f t="shared" si="181"/>
        <v>12.323919403474466</v>
      </c>
      <c r="AA45" s="99">
        <f t="shared" si="181"/>
        <v>12.447158597509214</v>
      </c>
      <c r="AB45" s="99">
        <f t="shared" si="181"/>
        <v>12.571630183484304</v>
      </c>
      <c r="AC45" s="99">
        <f t="shared" si="181"/>
        <v>12.69734648531915</v>
      </c>
      <c r="AD45" s="99">
        <f t="shared" si="181"/>
        <v>12.824319950172342</v>
      </c>
      <c r="AE45" s="99">
        <f t="shared" si="181"/>
        <v>12.952563149674067</v>
      </c>
      <c r="AF45" s="99">
        <f t="shared" si="181"/>
        <v>13.082088781170802</v>
      </c>
      <c r="AG45" s="99">
        <f t="shared" si="181"/>
        <v>13.212909668982512</v>
      </c>
      <c r="AH45" s="99">
        <f t="shared" si="181"/>
        <v>13.345038765672337</v>
      </c>
    </row>
    <row r="46" spans="2:34" ht="20.100000000000001" customHeight="1" x14ac:dyDescent="0.25">
      <c r="B46" s="96" t="s">
        <v>182</v>
      </c>
      <c r="D46" s="70" t="s">
        <v>101</v>
      </c>
      <c r="E46" s="99">
        <f t="shared" ref="E46:X46" si="182">E32*NeuUngeplantAnbieter1/100*(NeuReparaturDauerAnbieter1/60*PersonalkostenWartungErsetzung+NeuPreisAnbieter1+NeuEntsorgungskostenAnbieter1-NeuRecyclingwertAnbieter1)</f>
        <v>5.6666666666666661</v>
      </c>
      <c r="F46" s="99">
        <f t="shared" si="182"/>
        <v>5.6666666666666661</v>
      </c>
      <c r="G46" s="99">
        <f t="shared" si="182"/>
        <v>5.6666666666666661</v>
      </c>
      <c r="H46" s="99">
        <f t="shared" si="182"/>
        <v>5.6666666666666661</v>
      </c>
      <c r="I46" s="99">
        <f t="shared" si="182"/>
        <v>5.6666666666666661</v>
      </c>
      <c r="J46" s="99">
        <f t="shared" si="182"/>
        <v>5.6666666666666661</v>
      </c>
      <c r="K46" s="99">
        <f t="shared" si="182"/>
        <v>5.6666666666666661</v>
      </c>
      <c r="L46" s="99">
        <f t="shared" si="182"/>
        <v>5.6666666666666661</v>
      </c>
      <c r="M46" s="99">
        <f t="shared" si="182"/>
        <v>5.6666666666666661</v>
      </c>
      <c r="N46" s="99">
        <f t="shared" si="182"/>
        <v>5.6666666666666661</v>
      </c>
      <c r="O46" s="99">
        <f t="shared" si="182"/>
        <v>5.6666666666666661</v>
      </c>
      <c r="P46" s="99">
        <f t="shared" si="182"/>
        <v>5.6666666666666661</v>
      </c>
      <c r="Q46" s="99">
        <f t="shared" si="182"/>
        <v>5.6666666666666661</v>
      </c>
      <c r="R46" s="99">
        <f t="shared" si="182"/>
        <v>5.6666666666666661</v>
      </c>
      <c r="S46" s="99">
        <f t="shared" si="182"/>
        <v>5.6666666666666661</v>
      </c>
      <c r="T46" s="99">
        <f t="shared" si="182"/>
        <v>5.6666666666666661</v>
      </c>
      <c r="U46" s="99">
        <f t="shared" si="182"/>
        <v>5.6666666666666661</v>
      </c>
      <c r="V46" s="99">
        <f t="shared" si="182"/>
        <v>5.6666666666666661</v>
      </c>
      <c r="W46" s="99">
        <f t="shared" si="182"/>
        <v>5.6666666666666661</v>
      </c>
      <c r="X46" s="99">
        <f t="shared" si="182"/>
        <v>5.6666666666666661</v>
      </c>
      <c r="Y46" s="99">
        <f t="shared" ref="Y46:AH46" si="183">Y32*NeuUngeplantAnbieter1/100*(NeuReparaturDauerAnbieter1/60*PersonalkostenWartungErsetzung+NeuPreisAnbieter1+NeuEntsorgungskostenAnbieter1-NeuRecyclingwertAnbieter1)</f>
        <v>5.6666666666666661</v>
      </c>
      <c r="Z46" s="99">
        <f t="shared" si="183"/>
        <v>5.6666666666666661</v>
      </c>
      <c r="AA46" s="99">
        <f t="shared" si="183"/>
        <v>5.6666666666666661</v>
      </c>
      <c r="AB46" s="99">
        <f t="shared" si="183"/>
        <v>5.6666666666666661</v>
      </c>
      <c r="AC46" s="99">
        <f t="shared" si="183"/>
        <v>5.6666666666666661</v>
      </c>
      <c r="AD46" s="99">
        <f t="shared" si="183"/>
        <v>5.6666666666666661</v>
      </c>
      <c r="AE46" s="99">
        <f t="shared" si="183"/>
        <v>5.6666666666666661</v>
      </c>
      <c r="AF46" s="99">
        <f t="shared" si="183"/>
        <v>5.6666666666666661</v>
      </c>
      <c r="AG46" s="99">
        <f t="shared" si="183"/>
        <v>5.6666666666666661</v>
      </c>
      <c r="AH46" s="99">
        <f t="shared" si="183"/>
        <v>5.6666666666666661</v>
      </c>
    </row>
    <row r="47" spans="2:34" ht="20.100000000000001" customHeight="1" x14ac:dyDescent="0.25">
      <c r="B47" s="95" t="s">
        <v>181</v>
      </c>
      <c r="D47" s="70" t="s">
        <v>101</v>
      </c>
      <c r="E47" s="99">
        <f>E39+E41+E42-E43+E44+E46+E48</f>
        <v>5.6666666666666661</v>
      </c>
      <c r="F47" s="99">
        <f t="shared" ref="F47:AH47" si="184">F39+F41+F42-F43+F44+F46+F48</f>
        <v>5.6666666666666661</v>
      </c>
      <c r="G47" s="99">
        <f t="shared" si="184"/>
        <v>5.6666666666666661</v>
      </c>
      <c r="H47" s="99">
        <f t="shared" si="184"/>
        <v>5.6666666666666661</v>
      </c>
      <c r="I47" s="99">
        <f t="shared" si="184"/>
        <v>525.96867166666664</v>
      </c>
      <c r="J47" s="99">
        <f t="shared" si="184"/>
        <v>5.6666666666666661</v>
      </c>
      <c r="K47" s="99">
        <f t="shared" si="184"/>
        <v>5.6666666666666661</v>
      </c>
      <c r="L47" s="99">
        <f t="shared" si="184"/>
        <v>5.6666666666666661</v>
      </c>
      <c r="M47" s="99">
        <f t="shared" si="184"/>
        <v>5.6666666666666661</v>
      </c>
      <c r="N47" s="99">
        <f t="shared" si="184"/>
        <v>552.50930300884716</v>
      </c>
      <c r="O47" s="99">
        <f t="shared" si="184"/>
        <v>5.6666666666666661</v>
      </c>
      <c r="P47" s="99">
        <f>P39+P41+P42-P43+P44+P46+P48</f>
        <v>5.6666666666666661</v>
      </c>
      <c r="Q47" s="99">
        <f t="shared" si="184"/>
        <v>5.6666666666666661</v>
      </c>
      <c r="R47" s="99">
        <f t="shared" si="184"/>
        <v>5.6666666666666661</v>
      </c>
      <c r="S47" s="99">
        <f t="shared" si="184"/>
        <v>580.40377328547788</v>
      </c>
      <c r="T47" s="99">
        <f t="shared" si="184"/>
        <v>5.6666666666666661</v>
      </c>
      <c r="U47" s="99">
        <f t="shared" si="184"/>
        <v>5.6666666666666661</v>
      </c>
      <c r="V47" s="99">
        <f t="shared" si="184"/>
        <v>5.6666666666666661</v>
      </c>
      <c r="W47" s="99">
        <f t="shared" si="184"/>
        <v>5.6666666666666661</v>
      </c>
      <c r="X47" s="99">
        <f t="shared" si="184"/>
        <v>609.72114188843238</v>
      </c>
      <c r="Y47" s="99">
        <f t="shared" si="184"/>
        <v>5.6666666666666661</v>
      </c>
      <c r="Z47" s="99">
        <f t="shared" si="184"/>
        <v>5.6666666666666661</v>
      </c>
      <c r="AA47" s="99">
        <f t="shared" si="184"/>
        <v>5.6666666666666661</v>
      </c>
      <c r="AB47" s="99">
        <f t="shared" si="184"/>
        <v>5.6666666666666661</v>
      </c>
      <c r="AC47" s="99">
        <f t="shared" si="184"/>
        <v>640.53399093262408</v>
      </c>
      <c r="AD47" s="99">
        <f t="shared" si="184"/>
        <v>5.6666666666666661</v>
      </c>
      <c r="AE47" s="99">
        <f t="shared" si="184"/>
        <v>510.68502971221227</v>
      </c>
      <c r="AF47" s="99">
        <f t="shared" si="184"/>
        <v>5567.9799838422869</v>
      </c>
      <c r="AG47" s="99">
        <f t="shared" si="184"/>
        <v>117.3053956736142</v>
      </c>
      <c r="AH47" s="99">
        <f t="shared" si="184"/>
        <v>672.91860495028345</v>
      </c>
    </row>
    <row r="48" spans="2:34" ht="20.100000000000001" customHeight="1" x14ac:dyDescent="0.25">
      <c r="B48" s="95" t="s">
        <v>152</v>
      </c>
      <c r="D48" s="70" t="s">
        <v>101</v>
      </c>
      <c r="E48" s="70">
        <f t="shared" ref="E48:X48" si="185">NeuPlatzmieteAnbieter1*E32</f>
        <v>0</v>
      </c>
      <c r="F48" s="70">
        <f t="shared" si="185"/>
        <v>0</v>
      </c>
      <c r="G48" s="70">
        <f t="shared" si="185"/>
        <v>0</v>
      </c>
      <c r="H48" s="70">
        <f t="shared" si="185"/>
        <v>0</v>
      </c>
      <c r="I48" s="70">
        <f t="shared" si="185"/>
        <v>0</v>
      </c>
      <c r="J48" s="70">
        <f t="shared" si="185"/>
        <v>0</v>
      </c>
      <c r="K48" s="70">
        <f t="shared" si="185"/>
        <v>0</v>
      </c>
      <c r="L48" s="70">
        <f t="shared" si="185"/>
        <v>0</v>
      </c>
      <c r="M48" s="70">
        <f t="shared" si="185"/>
        <v>0</v>
      </c>
      <c r="N48" s="70">
        <f t="shared" si="185"/>
        <v>0</v>
      </c>
      <c r="O48" s="70">
        <f t="shared" si="185"/>
        <v>0</v>
      </c>
      <c r="P48" s="70">
        <f t="shared" si="185"/>
        <v>0</v>
      </c>
      <c r="Q48" s="70">
        <f t="shared" si="185"/>
        <v>0</v>
      </c>
      <c r="R48" s="70">
        <f t="shared" si="185"/>
        <v>0</v>
      </c>
      <c r="S48" s="70">
        <f t="shared" si="185"/>
        <v>0</v>
      </c>
      <c r="T48" s="70">
        <f t="shared" si="185"/>
        <v>0</v>
      </c>
      <c r="U48" s="70">
        <f t="shared" si="185"/>
        <v>0</v>
      </c>
      <c r="V48" s="70">
        <f t="shared" si="185"/>
        <v>0</v>
      </c>
      <c r="W48" s="70">
        <f t="shared" si="185"/>
        <v>0</v>
      </c>
      <c r="X48" s="70">
        <f t="shared" si="185"/>
        <v>0</v>
      </c>
      <c r="Y48" s="70">
        <f t="shared" ref="Y48:AH48" si="186">NeuPlatzmieteAnbieter1*Y32</f>
        <v>0</v>
      </c>
      <c r="Z48" s="70">
        <f t="shared" si="186"/>
        <v>0</v>
      </c>
      <c r="AA48" s="70">
        <f t="shared" si="186"/>
        <v>0</v>
      </c>
      <c r="AB48" s="70">
        <f t="shared" si="186"/>
        <v>0</v>
      </c>
      <c r="AC48" s="70">
        <f t="shared" si="186"/>
        <v>0</v>
      </c>
      <c r="AD48" s="70">
        <f t="shared" si="186"/>
        <v>0</v>
      </c>
      <c r="AE48" s="70">
        <f t="shared" si="186"/>
        <v>0</v>
      </c>
      <c r="AF48" s="70">
        <f t="shared" si="186"/>
        <v>0</v>
      </c>
      <c r="AG48" s="70">
        <f t="shared" si="186"/>
        <v>0</v>
      </c>
      <c r="AH48" s="70">
        <f t="shared" si="186"/>
        <v>0</v>
      </c>
    </row>
    <row r="49" spans="1:34" ht="20.100000000000001" customHeight="1" thickBot="1" x14ac:dyDescent="0.3">
      <c r="B49" s="95"/>
      <c r="D49" s="70"/>
      <c r="E49" s="70"/>
      <c r="F49" s="70"/>
      <c r="G49" s="70"/>
      <c r="H49" s="70"/>
      <c r="I49" s="70"/>
      <c r="J49" s="70"/>
      <c r="K49" s="70"/>
      <c r="L49" s="70"/>
      <c r="M49" s="70"/>
      <c r="N49" s="70"/>
      <c r="O49" s="70"/>
      <c r="P49" s="70"/>
      <c r="Q49" s="70"/>
      <c r="R49" s="70"/>
      <c r="S49" s="70"/>
      <c r="T49" s="70"/>
      <c r="U49" s="70"/>
      <c r="V49" s="70"/>
      <c r="W49" s="70"/>
      <c r="X49" s="70"/>
    </row>
    <row r="50" spans="1:34" ht="20.100000000000001" customHeight="1" thickBot="1" x14ac:dyDescent="0.3">
      <c r="B50" s="123" t="s">
        <v>184</v>
      </c>
      <c r="C50" s="124"/>
      <c r="D50" s="128" t="s">
        <v>101</v>
      </c>
      <c r="E50" s="129">
        <f t="shared" ref="E50:AH50" si="187">E8+E9+E36+E47+E48</f>
        <v>7941.4000000000005</v>
      </c>
      <c r="F50" s="129">
        <f t="shared" si="187"/>
        <v>2139.6026666666658</v>
      </c>
      <c r="G50" s="129">
        <f t="shared" si="187"/>
        <v>2171.6117066666657</v>
      </c>
      <c r="H50" s="129">
        <f t="shared" si="187"/>
        <v>2204.1008822666654</v>
      </c>
      <c r="I50" s="129">
        <f t="shared" si="187"/>
        <v>2757.3794005006653</v>
      </c>
      <c r="J50" s="129">
        <f t="shared" si="187"/>
        <v>2270.5485564331748</v>
      </c>
      <c r="K50" s="129">
        <f t="shared" si="187"/>
        <v>2304.5217847796721</v>
      </c>
      <c r="L50" s="129">
        <f t="shared" si="187"/>
        <v>2339.0046115513665</v>
      </c>
      <c r="M50" s="129">
        <f t="shared" si="187"/>
        <v>2374.0046807246367</v>
      </c>
      <c r="N50" s="129">
        <f t="shared" si="187"/>
        <v>2956.3723872776873</v>
      </c>
      <c r="O50" s="129">
        <f t="shared" si="187"/>
        <v>2445.587697199539</v>
      </c>
      <c r="P50" s="129">
        <f t="shared" si="187"/>
        <v>2482.1865126575317</v>
      </c>
      <c r="Q50" s="129">
        <f t="shared" si="187"/>
        <v>2519.3343103473944</v>
      </c>
      <c r="R50" s="129">
        <f t="shared" si="187"/>
        <v>2557.039325002605</v>
      </c>
      <c r="S50" s="129">
        <f t="shared" si="187"/>
        <v>3170.0470214964544</v>
      </c>
      <c r="T50" s="129">
        <f t="shared" si="187"/>
        <v>2634.1545636008077</v>
      </c>
      <c r="U50" s="129">
        <f t="shared" si="187"/>
        <v>2673.5818820548188</v>
      </c>
      <c r="V50" s="129">
        <f t="shared" si="187"/>
        <v>2713.6006102856413</v>
      </c>
      <c r="W50" s="129">
        <f t="shared" si="187"/>
        <v>2754.2196194399253</v>
      </c>
      <c r="X50" s="129">
        <f t="shared" si="187"/>
        <v>3399.5023889532895</v>
      </c>
      <c r="Y50" s="129">
        <f t="shared" si="187"/>
        <v>2837.2946324374961</v>
      </c>
      <c r="Z50" s="129">
        <f t="shared" si="187"/>
        <v>2879.7690519240582</v>
      </c>
      <c r="AA50" s="129">
        <f t="shared" si="187"/>
        <v>2922.8805877029185</v>
      </c>
      <c r="AB50" s="129">
        <f t="shared" si="187"/>
        <v>2966.6387965184622</v>
      </c>
      <c r="AC50" s="129">
        <f t="shared" si="187"/>
        <v>3645.9207027321959</v>
      </c>
      <c r="AD50" s="129">
        <f t="shared" si="187"/>
        <v>3056.1341791432319</v>
      </c>
      <c r="AE50" s="129">
        <f t="shared" si="187"/>
        <v>3606.909554875926</v>
      </c>
      <c r="AF50" s="129">
        <f t="shared" si="187"/>
        <v>8710.6478768834568</v>
      </c>
      <c r="AG50" s="129">
        <f t="shared" si="187"/>
        <v>3307.1133071104</v>
      </c>
      <c r="AH50" s="130">
        <f t="shared" si="187"/>
        <v>3910.5736350586212</v>
      </c>
    </row>
    <row r="51" spans="1:34" ht="20.100000000000001" customHeight="1" x14ac:dyDescent="0.25">
      <c r="B51" s="95"/>
      <c r="D51" s="70"/>
      <c r="E51" s="70"/>
      <c r="F51" s="70"/>
      <c r="G51" s="70"/>
      <c r="H51" s="70"/>
      <c r="I51" s="70"/>
      <c r="J51" s="70"/>
      <c r="K51" s="70"/>
      <c r="L51" s="70"/>
      <c r="M51" s="70"/>
      <c r="N51" s="70"/>
      <c r="O51" s="70"/>
      <c r="P51" s="70"/>
      <c r="Q51" s="70"/>
      <c r="R51" s="70"/>
      <c r="S51" s="70"/>
      <c r="T51" s="70"/>
      <c r="U51" s="70"/>
      <c r="V51" s="70"/>
      <c r="W51" s="70"/>
      <c r="X51" s="70"/>
    </row>
    <row r="52" spans="1:34" ht="20.100000000000001" customHeight="1" x14ac:dyDescent="0.25">
      <c r="B52" s="95" t="s">
        <v>185</v>
      </c>
      <c r="D52" s="70" t="s">
        <v>101</v>
      </c>
      <c r="E52" s="97">
        <f>E50</f>
        <v>7941.4000000000005</v>
      </c>
      <c r="F52" s="97">
        <f t="shared" ref="F52:AH52" si="188">F50</f>
        <v>2139.6026666666658</v>
      </c>
      <c r="G52" s="97">
        <f t="shared" si="188"/>
        <v>2171.6117066666657</v>
      </c>
      <c r="H52" s="97">
        <f t="shared" si="188"/>
        <v>2204.1008822666654</v>
      </c>
      <c r="I52" s="97">
        <f t="shared" si="188"/>
        <v>2757.3794005006653</v>
      </c>
      <c r="J52" s="97">
        <f t="shared" si="188"/>
        <v>2270.5485564331748</v>
      </c>
      <c r="K52" s="97">
        <f t="shared" si="188"/>
        <v>2304.5217847796721</v>
      </c>
      <c r="L52" s="97">
        <f t="shared" si="188"/>
        <v>2339.0046115513665</v>
      </c>
      <c r="M52" s="97">
        <f t="shared" si="188"/>
        <v>2374.0046807246367</v>
      </c>
      <c r="N52" s="97">
        <f t="shared" si="188"/>
        <v>2956.3723872776873</v>
      </c>
      <c r="O52" s="97">
        <f t="shared" si="188"/>
        <v>2445.587697199539</v>
      </c>
      <c r="P52" s="97">
        <f t="shared" si="188"/>
        <v>2482.1865126575317</v>
      </c>
      <c r="Q52" s="97">
        <f t="shared" si="188"/>
        <v>2519.3343103473944</v>
      </c>
      <c r="R52" s="97">
        <f t="shared" si="188"/>
        <v>2557.039325002605</v>
      </c>
      <c r="S52" s="97">
        <f t="shared" si="188"/>
        <v>3170.0470214964544</v>
      </c>
      <c r="T52" s="97">
        <f t="shared" si="188"/>
        <v>2634.1545636008077</v>
      </c>
      <c r="U52" s="97">
        <f t="shared" si="188"/>
        <v>2673.5818820548188</v>
      </c>
      <c r="V52" s="97">
        <f t="shared" si="188"/>
        <v>2713.6006102856413</v>
      </c>
      <c r="W52" s="97">
        <f t="shared" si="188"/>
        <v>2754.2196194399253</v>
      </c>
      <c r="X52" s="97">
        <f t="shared" si="188"/>
        <v>3399.5023889532895</v>
      </c>
      <c r="Y52" s="97">
        <f t="shared" si="188"/>
        <v>2837.2946324374961</v>
      </c>
      <c r="Z52" s="97">
        <f t="shared" si="188"/>
        <v>2879.7690519240582</v>
      </c>
      <c r="AA52" s="97">
        <f t="shared" si="188"/>
        <v>2922.8805877029185</v>
      </c>
      <c r="AB52" s="97">
        <f t="shared" si="188"/>
        <v>2966.6387965184622</v>
      </c>
      <c r="AC52" s="97">
        <f t="shared" si="188"/>
        <v>3645.9207027321959</v>
      </c>
      <c r="AD52" s="97">
        <f t="shared" si="188"/>
        <v>3056.1341791432319</v>
      </c>
      <c r="AE52" s="97">
        <f t="shared" si="188"/>
        <v>3606.909554875926</v>
      </c>
      <c r="AF52" s="97">
        <f t="shared" si="188"/>
        <v>8710.6478768834568</v>
      </c>
      <c r="AG52" s="97">
        <f t="shared" si="188"/>
        <v>3307.1133071104</v>
      </c>
      <c r="AH52" s="97">
        <f t="shared" si="188"/>
        <v>3910.5736350586212</v>
      </c>
    </row>
    <row r="53" spans="1:34" ht="20.100000000000001" customHeight="1" thickBot="1" x14ac:dyDescent="0.3">
      <c r="B53" s="95"/>
      <c r="D53" s="70"/>
      <c r="E53" s="70"/>
      <c r="F53" s="70"/>
      <c r="G53" s="70"/>
      <c r="H53" s="70"/>
      <c r="I53" s="70"/>
      <c r="J53" s="70"/>
      <c r="K53" s="70"/>
      <c r="L53" s="70"/>
      <c r="M53" s="70"/>
      <c r="N53" s="70"/>
      <c r="O53" s="70"/>
      <c r="P53" s="70"/>
      <c r="Q53" s="70"/>
      <c r="R53" s="70"/>
      <c r="S53" s="70"/>
      <c r="T53" s="70"/>
      <c r="U53" s="70"/>
      <c r="V53" s="70"/>
      <c r="W53" s="70"/>
      <c r="X53" s="70"/>
    </row>
    <row r="54" spans="1:34" ht="20.100000000000001" customHeight="1" thickBot="1" x14ac:dyDescent="0.3">
      <c r="B54" s="123" t="s">
        <v>180</v>
      </c>
      <c r="C54" s="124"/>
      <c r="D54" s="128"/>
      <c r="E54" s="133">
        <f>SUM(E50:AH50)</f>
        <v>94651.682932291951</v>
      </c>
      <c r="F54" s="134" t="s">
        <v>101</v>
      </c>
      <c r="G54" s="70"/>
      <c r="H54" s="70"/>
      <c r="I54" s="70"/>
      <c r="J54" s="70"/>
      <c r="K54" s="70"/>
      <c r="L54" s="70"/>
      <c r="M54" s="70"/>
      <c r="N54" s="70"/>
      <c r="O54" s="70"/>
      <c r="P54" s="70"/>
      <c r="Q54" s="70"/>
      <c r="R54" s="70"/>
      <c r="S54" s="70"/>
      <c r="T54" s="70"/>
      <c r="U54" s="70"/>
      <c r="V54" s="70"/>
      <c r="W54" s="70"/>
      <c r="X54" s="70"/>
    </row>
    <row r="55" spans="1:34" ht="20.100000000000001" customHeight="1" x14ac:dyDescent="0.25">
      <c r="B55" s="95" t="s">
        <v>186</v>
      </c>
      <c r="D55" s="70"/>
      <c r="E55" s="97">
        <f>SUM(E52:AH52)</f>
        <v>94651.682932291951</v>
      </c>
      <c r="F55" s="70" t="s">
        <v>101</v>
      </c>
      <c r="G55" s="70"/>
      <c r="H55" s="70"/>
      <c r="I55" s="70"/>
      <c r="J55" s="70"/>
      <c r="K55" s="70"/>
      <c r="L55" s="70"/>
      <c r="M55" s="70"/>
      <c r="N55" s="70"/>
      <c r="O55" s="70"/>
      <c r="P55" s="70"/>
      <c r="Q55" s="70"/>
      <c r="R55" s="70"/>
      <c r="S55" s="70"/>
      <c r="T55" s="70"/>
      <c r="U55" s="70"/>
      <c r="V55" s="70"/>
      <c r="W55" s="70"/>
      <c r="X55" s="70"/>
    </row>
    <row r="56" spans="1:34" ht="20.100000000000001" customHeight="1" x14ac:dyDescent="0.25">
      <c r="B56" s="70"/>
      <c r="D56" s="70"/>
      <c r="E56" s="70"/>
      <c r="F56" s="70"/>
      <c r="G56" s="70"/>
      <c r="H56" s="70"/>
      <c r="I56" s="70"/>
      <c r="J56" s="70"/>
      <c r="K56" s="70"/>
      <c r="L56" s="70"/>
      <c r="M56" s="70"/>
      <c r="N56" s="70"/>
      <c r="O56" s="70"/>
      <c r="P56" s="70"/>
      <c r="Q56" s="70"/>
      <c r="R56" s="70"/>
      <c r="S56" s="70"/>
      <c r="T56" s="70"/>
      <c r="U56" s="70"/>
      <c r="V56" s="70"/>
      <c r="W56" s="70"/>
      <c r="X56" s="70"/>
    </row>
    <row r="57" spans="1:34" ht="20.100000000000001" customHeight="1" x14ac:dyDescent="0.25"/>
    <row r="58" spans="1:34" s="93" customFormat="1" ht="20.100000000000001" customHeight="1" x14ac:dyDescent="0.25">
      <c r="A58" s="91"/>
    </row>
    <row r="59" spans="1:34" ht="20.100000000000001" customHeight="1" x14ac:dyDescent="0.25"/>
    <row r="60" spans="1:34" ht="20.100000000000001" customHeight="1" x14ac:dyDescent="0.25"/>
    <row r="61" spans="1:34" ht="20.100000000000001" customHeight="1" x14ac:dyDescent="0.25">
      <c r="B61" s="100" t="s">
        <v>188</v>
      </c>
    </row>
    <row r="62" spans="1:34" ht="20.100000000000001" customHeight="1" x14ac:dyDescent="0.25"/>
    <row r="63" spans="1:34" s="102" customFormat="1" ht="20.100000000000001" customHeight="1" x14ac:dyDescent="0.25">
      <c r="A63" s="107"/>
      <c r="B63" s="95" t="s">
        <v>135</v>
      </c>
      <c r="C63" s="103"/>
      <c r="E63" s="102">
        <v>1</v>
      </c>
      <c r="F63" s="102">
        <v>2</v>
      </c>
      <c r="G63" s="102">
        <v>3</v>
      </c>
      <c r="H63" s="102">
        <v>4</v>
      </c>
      <c r="I63" s="102">
        <v>5</v>
      </c>
      <c r="J63" s="102">
        <v>6</v>
      </c>
      <c r="K63" s="102">
        <v>7</v>
      </c>
      <c r="L63" s="102">
        <v>8</v>
      </c>
      <c r="M63" s="102">
        <v>9</v>
      </c>
      <c r="N63" s="102">
        <v>10</v>
      </c>
      <c r="O63" s="102">
        <v>11</v>
      </c>
      <c r="P63" s="102">
        <v>12</v>
      </c>
      <c r="Q63" s="102">
        <v>13</v>
      </c>
      <c r="R63" s="102">
        <v>14</v>
      </c>
      <c r="S63" s="102">
        <v>15</v>
      </c>
      <c r="T63" s="102">
        <v>16</v>
      </c>
      <c r="U63" s="102">
        <v>17</v>
      </c>
      <c r="V63" s="102">
        <v>18</v>
      </c>
      <c r="W63" s="102">
        <v>19</v>
      </c>
      <c r="X63" s="102">
        <v>20</v>
      </c>
      <c r="Y63" s="102">
        <v>21</v>
      </c>
      <c r="Z63" s="102">
        <v>22</v>
      </c>
      <c r="AA63" s="102">
        <v>23</v>
      </c>
      <c r="AB63" s="102">
        <v>24</v>
      </c>
      <c r="AC63" s="102">
        <v>25</v>
      </c>
      <c r="AD63" s="102">
        <v>26</v>
      </c>
      <c r="AE63" s="102">
        <v>27</v>
      </c>
      <c r="AF63" s="102">
        <v>28</v>
      </c>
      <c r="AG63" s="102">
        <v>29</v>
      </c>
      <c r="AH63" s="102">
        <v>30</v>
      </c>
    </row>
    <row r="64" spans="1:34" ht="20.100000000000001" customHeight="1" x14ac:dyDescent="0.25">
      <c r="B64" s="95"/>
      <c r="Z64" s="92"/>
    </row>
    <row r="65" spans="2:34" ht="20.100000000000001" customHeight="1" x14ac:dyDescent="0.25">
      <c r="B65" s="95" t="s">
        <v>169</v>
      </c>
      <c r="D65" s="92" t="s">
        <v>101</v>
      </c>
      <c r="E65" s="92">
        <f>E67*NeuPreisAnbieter2*(1+Kaufpreisänderung/100)^(E63-1)</f>
        <v>4250</v>
      </c>
      <c r="F65" s="92">
        <f t="shared" ref="F65:X65" si="189">F10*NeuPreisAnbieter2*(1+Kaufpreisänderung/100)^(F6-1)</f>
        <v>0</v>
      </c>
      <c r="G65" s="92">
        <f t="shared" si="189"/>
        <v>0</v>
      </c>
      <c r="H65" s="92">
        <f t="shared" si="189"/>
        <v>0</v>
      </c>
      <c r="I65" s="92">
        <f t="shared" si="189"/>
        <v>0</v>
      </c>
      <c r="J65" s="92">
        <f t="shared" si="189"/>
        <v>0</v>
      </c>
      <c r="K65" s="92">
        <f t="shared" si="189"/>
        <v>0</v>
      </c>
      <c r="L65" s="92">
        <f t="shared" si="189"/>
        <v>0</v>
      </c>
      <c r="M65" s="92">
        <f t="shared" si="189"/>
        <v>0</v>
      </c>
      <c r="N65" s="92">
        <f t="shared" si="189"/>
        <v>0</v>
      </c>
      <c r="O65" s="92">
        <f t="shared" si="189"/>
        <v>0</v>
      </c>
      <c r="P65" s="92">
        <f t="shared" si="189"/>
        <v>0</v>
      </c>
      <c r="Q65" s="92">
        <f t="shared" si="189"/>
        <v>0</v>
      </c>
      <c r="R65" s="92">
        <f t="shared" si="189"/>
        <v>0</v>
      </c>
      <c r="S65" s="92">
        <f t="shared" si="189"/>
        <v>0</v>
      </c>
      <c r="T65" s="92">
        <f t="shared" si="189"/>
        <v>0</v>
      </c>
      <c r="U65" s="92">
        <f t="shared" si="189"/>
        <v>0</v>
      </c>
      <c r="V65" s="92">
        <f t="shared" si="189"/>
        <v>0</v>
      </c>
      <c r="W65" s="92">
        <f t="shared" si="189"/>
        <v>0</v>
      </c>
      <c r="X65" s="92">
        <f t="shared" si="189"/>
        <v>0</v>
      </c>
      <c r="Y65" s="92">
        <f t="shared" ref="Y65:AH65" si="190">Y10*NeuPreisAnbieter2*(1+Kaufpreisänderung/100)^(Y6-1)</f>
        <v>0</v>
      </c>
      <c r="Z65" s="92">
        <f t="shared" si="190"/>
        <v>0</v>
      </c>
      <c r="AA65" s="92">
        <f t="shared" si="190"/>
        <v>0</v>
      </c>
      <c r="AB65" s="92">
        <f t="shared" si="190"/>
        <v>0</v>
      </c>
      <c r="AC65" s="92">
        <f t="shared" si="190"/>
        <v>0</v>
      </c>
      <c r="AD65" s="92">
        <f t="shared" si="190"/>
        <v>0</v>
      </c>
      <c r="AE65" s="92">
        <f t="shared" si="190"/>
        <v>0</v>
      </c>
      <c r="AF65" s="92">
        <f t="shared" si="190"/>
        <v>0</v>
      </c>
      <c r="AG65" s="92">
        <f t="shared" si="190"/>
        <v>0</v>
      </c>
      <c r="AH65" s="92">
        <f t="shared" si="190"/>
        <v>0</v>
      </c>
    </row>
    <row r="66" spans="2:34" ht="20.100000000000001" customHeight="1" x14ac:dyDescent="0.25">
      <c r="B66" s="95" t="s">
        <v>170</v>
      </c>
      <c r="D66" s="92" t="s">
        <v>101</v>
      </c>
      <c r="E66" s="92">
        <f t="shared" ref="E66:X66" si="191">E67*NeuInstallationsdauerAnbieter2/60*PersonalkostenInstallation*(1+PersonalkostenÄnderung/100)^(E63-1)</f>
        <v>1666.6666666666665</v>
      </c>
      <c r="F66" s="92">
        <f t="shared" si="191"/>
        <v>0</v>
      </c>
      <c r="G66" s="92">
        <f t="shared" si="191"/>
        <v>0</v>
      </c>
      <c r="H66" s="92">
        <f t="shared" si="191"/>
        <v>0</v>
      </c>
      <c r="I66" s="92">
        <f t="shared" si="191"/>
        <v>0</v>
      </c>
      <c r="J66" s="92">
        <f t="shared" si="191"/>
        <v>0</v>
      </c>
      <c r="K66" s="92">
        <f t="shared" si="191"/>
        <v>0</v>
      </c>
      <c r="L66" s="92">
        <f t="shared" si="191"/>
        <v>0</v>
      </c>
      <c r="M66" s="92">
        <f t="shared" si="191"/>
        <v>0</v>
      </c>
      <c r="N66" s="92">
        <f t="shared" si="191"/>
        <v>0</v>
      </c>
      <c r="O66" s="92">
        <f t="shared" si="191"/>
        <v>0</v>
      </c>
      <c r="P66" s="92">
        <f t="shared" si="191"/>
        <v>0</v>
      </c>
      <c r="Q66" s="92">
        <f t="shared" si="191"/>
        <v>0</v>
      </c>
      <c r="R66" s="92">
        <f t="shared" si="191"/>
        <v>0</v>
      </c>
      <c r="S66" s="92">
        <f t="shared" si="191"/>
        <v>0</v>
      </c>
      <c r="T66" s="92">
        <f t="shared" si="191"/>
        <v>0</v>
      </c>
      <c r="U66" s="92">
        <f t="shared" si="191"/>
        <v>0</v>
      </c>
      <c r="V66" s="92">
        <f t="shared" si="191"/>
        <v>0</v>
      </c>
      <c r="W66" s="92">
        <f t="shared" si="191"/>
        <v>0</v>
      </c>
      <c r="X66" s="92">
        <f t="shared" si="191"/>
        <v>0</v>
      </c>
      <c r="Y66" s="92">
        <f t="shared" ref="Y66:AH66" si="192">Y67*NeuInstallationsdauerAnbieter2/60*PersonalkostenInstallation*(1+PersonalkostenÄnderung/100)^(Y63-1)</f>
        <v>0</v>
      </c>
      <c r="Z66" s="92">
        <f t="shared" si="192"/>
        <v>0</v>
      </c>
      <c r="AA66" s="92">
        <f t="shared" si="192"/>
        <v>0</v>
      </c>
      <c r="AB66" s="92">
        <f t="shared" si="192"/>
        <v>0</v>
      </c>
      <c r="AC66" s="92">
        <f t="shared" si="192"/>
        <v>0</v>
      </c>
      <c r="AD66" s="92">
        <f t="shared" si="192"/>
        <v>0</v>
      </c>
      <c r="AE66" s="92">
        <f t="shared" si="192"/>
        <v>0</v>
      </c>
      <c r="AF66" s="92">
        <f t="shared" si="192"/>
        <v>0</v>
      </c>
      <c r="AG66" s="92">
        <f t="shared" si="192"/>
        <v>0</v>
      </c>
      <c r="AH66" s="92">
        <f t="shared" si="192"/>
        <v>0</v>
      </c>
    </row>
    <row r="67" spans="2:34" ht="20.100000000000001" customHeight="1" x14ac:dyDescent="0.25">
      <c r="B67" s="95" t="s">
        <v>171</v>
      </c>
      <c r="E67" s="92">
        <f t="shared" ref="E67:AH67" si="193">E10</f>
        <v>500</v>
      </c>
      <c r="F67" s="92">
        <f t="shared" si="193"/>
        <v>0</v>
      </c>
      <c r="G67" s="92">
        <f t="shared" si="193"/>
        <v>0</v>
      </c>
      <c r="H67" s="92">
        <f t="shared" si="193"/>
        <v>0</v>
      </c>
      <c r="I67" s="92">
        <f t="shared" si="193"/>
        <v>0</v>
      </c>
      <c r="J67" s="92">
        <f t="shared" si="193"/>
        <v>0</v>
      </c>
      <c r="K67" s="92">
        <f t="shared" si="193"/>
        <v>0</v>
      </c>
      <c r="L67" s="92">
        <f t="shared" si="193"/>
        <v>0</v>
      </c>
      <c r="M67" s="92">
        <f t="shared" si="193"/>
        <v>0</v>
      </c>
      <c r="N67" s="92">
        <f t="shared" si="193"/>
        <v>0</v>
      </c>
      <c r="O67" s="92">
        <f t="shared" si="193"/>
        <v>0</v>
      </c>
      <c r="P67" s="92">
        <f t="shared" si="193"/>
        <v>0</v>
      </c>
      <c r="Q67" s="92">
        <f t="shared" si="193"/>
        <v>0</v>
      </c>
      <c r="R67" s="92">
        <f t="shared" si="193"/>
        <v>0</v>
      </c>
      <c r="S67" s="92">
        <f t="shared" si="193"/>
        <v>0</v>
      </c>
      <c r="T67" s="92">
        <f t="shared" si="193"/>
        <v>0</v>
      </c>
      <c r="U67" s="92">
        <f t="shared" si="193"/>
        <v>0</v>
      </c>
      <c r="V67" s="92">
        <f t="shared" si="193"/>
        <v>0</v>
      </c>
      <c r="W67" s="92">
        <f t="shared" si="193"/>
        <v>0</v>
      </c>
      <c r="X67" s="92">
        <f t="shared" si="193"/>
        <v>0</v>
      </c>
      <c r="Y67" s="92">
        <f t="shared" si="193"/>
        <v>0</v>
      </c>
      <c r="Z67" s="92">
        <f t="shared" si="193"/>
        <v>0</v>
      </c>
      <c r="AA67" s="92">
        <f t="shared" si="193"/>
        <v>0</v>
      </c>
      <c r="AB67" s="92">
        <f t="shared" si="193"/>
        <v>0</v>
      </c>
      <c r="AC67" s="92">
        <f t="shared" si="193"/>
        <v>0</v>
      </c>
      <c r="AD67" s="92">
        <f t="shared" si="193"/>
        <v>0</v>
      </c>
      <c r="AE67" s="92">
        <f t="shared" si="193"/>
        <v>0</v>
      </c>
      <c r="AF67" s="92">
        <f t="shared" si="193"/>
        <v>0</v>
      </c>
      <c r="AG67" s="92">
        <f t="shared" si="193"/>
        <v>0</v>
      </c>
      <c r="AH67" s="92">
        <f t="shared" si="193"/>
        <v>0</v>
      </c>
    </row>
    <row r="68" spans="2:34" ht="20.100000000000001" customHeight="1" x14ac:dyDescent="0.25">
      <c r="B68" s="95" t="s">
        <v>172</v>
      </c>
      <c r="D68" s="70"/>
      <c r="E68" s="70">
        <f>_xlfn.NORM.DIST(E63,NeuErsetzungZeitpunktAnbieter2,NeuSigmafaktor*NeuAnbieter2Lebensdauer/8760/4,TRUE)*$E$10+_xlfn.NORM.DIST(E63,2*NeuErsetzungZeitpunktAnbieter2,NeuSigmafaktor*NeuAnbieter2Lebensdauer/8760/4,TRUE)*$E$10</f>
        <v>0</v>
      </c>
      <c r="F68" s="70">
        <f t="shared" ref="F68:X68" si="194">_xlfn.NORM.DIST(F63,NeuErsetzungZeitpunktAnbieter2,NeuSigmafaktor*NeuAnbieter2Lebensdauer/8760/4,TRUE)*$E$10-_xlfn.NORM.DIST(E63,NeuErsetzungZeitpunktAnbieter2,NeuSigmafaktor*NeuAnbieter2Lebensdauer/8760/4,TRUE)*$E$10+_xlfn.NORM.DIST(F63,2*NeuErsetzungZeitpunktAnbieter2,NeuSigmafaktor*NeuAnbieter2Lebensdauer/8760/4,TRUE)*$E$10-_xlfn.NORM.DIST(E63,2*NeuErsetzungZeitpunktAnbieter2,NeuSigmafaktor*NeuAnbieter2Lebensdauer/8760/4,TRUE)*$E$10</f>
        <v>0</v>
      </c>
      <c r="G68" s="70">
        <f t="shared" si="194"/>
        <v>0</v>
      </c>
      <c r="H68" s="70">
        <f t="shared" si="194"/>
        <v>0</v>
      </c>
      <c r="I68" s="70">
        <f t="shared" si="194"/>
        <v>0</v>
      </c>
      <c r="J68" s="70">
        <f t="shared" si="194"/>
        <v>0</v>
      </c>
      <c r="K68" s="70">
        <f t="shared" si="194"/>
        <v>0</v>
      </c>
      <c r="L68" s="70">
        <f t="shared" si="194"/>
        <v>0</v>
      </c>
      <c r="M68" s="70">
        <f t="shared" si="194"/>
        <v>0</v>
      </c>
      <c r="N68" s="70">
        <f t="shared" si="194"/>
        <v>0</v>
      </c>
      <c r="O68" s="70">
        <f t="shared" si="194"/>
        <v>0</v>
      </c>
      <c r="P68" s="70">
        <f t="shared" si="194"/>
        <v>0</v>
      </c>
      <c r="Q68" s="70">
        <f t="shared" si="194"/>
        <v>0</v>
      </c>
      <c r="R68" s="70">
        <f t="shared" si="194"/>
        <v>0</v>
      </c>
      <c r="S68" s="70">
        <f t="shared" si="194"/>
        <v>0</v>
      </c>
      <c r="T68" s="70">
        <f t="shared" si="194"/>
        <v>0</v>
      </c>
      <c r="U68" s="70">
        <f t="shared" si="194"/>
        <v>3.3156869851901244E-288</v>
      </c>
      <c r="V68" s="70">
        <f t="shared" si="194"/>
        <v>2.184377481163438E-235</v>
      </c>
      <c r="W68" s="70">
        <f t="shared" si="194"/>
        <v>6.772136752397766E-188</v>
      </c>
      <c r="X68" s="70">
        <f t="shared" si="194"/>
        <v>9.9085233756083084E-146</v>
      </c>
      <c r="Y68" s="70">
        <f t="shared" ref="Y68" si="195">_xlfn.NORM.DIST(Y63,NeuErsetzungZeitpunktAnbieter2,NeuSigmafaktor*NeuAnbieter2Lebensdauer/8760/4,TRUE)*$E$10-_xlfn.NORM.DIST(X63,NeuErsetzungZeitpunktAnbieter2,NeuSigmafaktor*NeuAnbieter2Lebensdauer/8760/4,TRUE)*$E$10+_xlfn.NORM.DIST(Y63,2*NeuErsetzungZeitpunktAnbieter2,NeuSigmafaktor*NeuAnbieter2Lebensdauer/8760/4,TRUE)*$E$10-_xlfn.NORM.DIST(X63,2*NeuErsetzungZeitpunktAnbieter2,NeuSigmafaktor*NeuAnbieter2Lebensdauer/8760/4,TRUE)*$E$10</f>
        <v>6.8699812511949859E-109</v>
      </c>
      <c r="Z68" s="70">
        <f t="shared" ref="Z68" si="196">_xlfn.NORM.DIST(Z63,NeuErsetzungZeitpunktAnbieter2,NeuSigmafaktor*NeuAnbieter2Lebensdauer/8760/4,TRUE)*$E$10-_xlfn.NORM.DIST(Y63,NeuErsetzungZeitpunktAnbieter2,NeuSigmafaktor*NeuAnbieter2Lebensdauer/8760/4,TRUE)*$E$10+_xlfn.NORM.DIST(Z63,2*NeuErsetzungZeitpunktAnbieter2,NeuSigmafaktor*NeuAnbieter2Lebensdauer/8760/4,TRUE)*$E$10-_xlfn.NORM.DIST(Y63,2*NeuErsetzungZeitpunktAnbieter2,NeuSigmafaktor*NeuAnbieter2Lebensdauer/8760/4,TRUE)*$E$10</f>
        <v>2.2711275835190861E-77</v>
      </c>
      <c r="AA68" s="70">
        <f t="shared" ref="AA68" si="197">_xlfn.NORM.DIST(AA63,NeuErsetzungZeitpunktAnbieter2,NeuSigmafaktor*NeuAnbieter2Lebensdauer/8760/4,TRUE)*$E$10-_xlfn.NORM.DIST(Z63,NeuErsetzungZeitpunktAnbieter2,NeuSigmafaktor*NeuAnbieter2Lebensdauer/8760/4,TRUE)*$E$10+_xlfn.NORM.DIST(AA63,2*NeuErsetzungZeitpunktAnbieter2,NeuSigmafaktor*NeuAnbieter2Lebensdauer/8760/4,TRUE)*$E$10-_xlfn.NORM.DIST(Z63,2*NeuErsetzungZeitpunktAnbieter2,NeuSigmafaktor*NeuAnbieter2Lebensdauer/8760/4,TRUE)*$E$10</f>
        <v>3.6154695224749276E-51</v>
      </c>
      <c r="AB68" s="70">
        <f t="shared" ref="AB68" si="198">_xlfn.NORM.DIST(AB63,NeuErsetzungZeitpunktAnbieter2,NeuSigmafaktor*NeuAnbieter2Lebensdauer/8760/4,TRUE)*$E$10-_xlfn.NORM.DIST(AA63,NeuErsetzungZeitpunktAnbieter2,NeuSigmafaktor*NeuAnbieter2Lebensdauer/8760/4,TRUE)*$E$10+_xlfn.NORM.DIST(AB63,2*NeuErsetzungZeitpunktAnbieter2,NeuSigmafaktor*NeuAnbieter2Lebensdauer/8760/4,TRUE)*$E$10-_xlfn.NORM.DIST(AA63,2*NeuErsetzungZeitpunktAnbieter2,NeuSigmafaktor*NeuAnbieter2Lebensdauer/8760/4,TRUE)*$E$10</f>
        <v>2.8201874226674124E-30</v>
      </c>
      <c r="AC68" s="70">
        <f t="shared" ref="AC68" si="199">_xlfn.NORM.DIST(AC63,NeuErsetzungZeitpunktAnbieter2,NeuSigmafaktor*NeuAnbieter2Lebensdauer/8760/4,TRUE)*$E$10-_xlfn.NORM.DIST(AB63,NeuErsetzungZeitpunktAnbieter2,NeuSigmafaktor*NeuAnbieter2Lebensdauer/8760/4,TRUE)*$E$10+_xlfn.NORM.DIST(AC63,2*NeuErsetzungZeitpunktAnbieter2,NeuSigmafaktor*NeuAnbieter2Lebensdauer/8760/4,TRUE)*$E$10-_xlfn.NORM.DIST(AB63,2*NeuErsetzungZeitpunktAnbieter2,NeuSigmafaktor*NeuAnbieter2Lebensdauer/8760/4,TRUE)*$E$10</f>
        <v>1.1161965986438142E-14</v>
      </c>
      <c r="AD68" s="70">
        <f t="shared" ref="AD68" si="200">_xlfn.NORM.DIST(AD63,NeuErsetzungZeitpunktAnbieter2,NeuSigmafaktor*NeuAnbieter2Lebensdauer/8760/4,TRUE)*$E$10-_xlfn.NORM.DIST(AC63,NeuErsetzungZeitpunktAnbieter2,NeuSigmafaktor*NeuAnbieter2Lebensdauer/8760/4,TRUE)*$E$10+_xlfn.NORM.DIST(AD63,2*NeuErsetzungZeitpunktAnbieter2,NeuSigmafaktor*NeuAnbieter2Lebensdauer/8760/4,TRUE)*$E$10-_xlfn.NORM.DIST(AC63,2*NeuErsetzungZeitpunktAnbieter2,NeuSigmafaktor*NeuAnbieter2Lebensdauer/8760/4,TRUE)*$E$10</f>
        <v>2.4451766405932156E-4</v>
      </c>
      <c r="AE68" s="70">
        <f t="shared" ref="AE68" si="201">_xlfn.NORM.DIST(AE63,NeuErsetzungZeitpunktAnbieter2,NeuSigmafaktor*NeuAnbieter2Lebensdauer/8760/4,TRUE)*$E$10-_xlfn.NORM.DIST(AD63,NeuErsetzungZeitpunktAnbieter2,NeuSigmafaktor*NeuAnbieter2Lebensdauer/8760/4,TRUE)*$E$10+_xlfn.NORM.DIST(AE63,2*NeuErsetzungZeitpunktAnbieter2,NeuSigmafaktor*NeuAnbieter2Lebensdauer/8760/4,TRUE)*$E$10-_xlfn.NORM.DIST(AD63,2*NeuErsetzungZeitpunktAnbieter2,NeuSigmafaktor*NeuAnbieter2Lebensdauer/8760/4,TRUE)*$E$10</f>
        <v>40.980354971126431</v>
      </c>
      <c r="AF68" s="70">
        <f t="shared" ref="AF68" si="202">_xlfn.NORM.DIST(AF63,NeuErsetzungZeitpunktAnbieter2,NeuSigmafaktor*NeuAnbieter2Lebensdauer/8760/4,TRUE)*$E$10-_xlfn.NORM.DIST(AE63,NeuErsetzungZeitpunktAnbieter2,NeuSigmafaktor*NeuAnbieter2Lebensdauer/8760/4,TRUE)*$E$10+_xlfn.NORM.DIST(AF63,2*NeuErsetzungZeitpunktAnbieter2,NeuSigmafaktor*NeuAnbieter2Lebensdauer/8760/4,TRUE)*$E$10-_xlfn.NORM.DIST(AE63,2*NeuErsetzungZeitpunktAnbieter2,NeuSigmafaktor*NeuAnbieter2Lebensdauer/8760/4,TRUE)*$E$10</f>
        <v>450.34778818708929</v>
      </c>
      <c r="AG68" s="70">
        <f t="shared" ref="AG68" si="203">_xlfn.NORM.DIST(AG63,NeuErsetzungZeitpunktAnbieter2,NeuSigmafaktor*NeuAnbieter2Lebensdauer/8760/4,TRUE)*$E$10-_xlfn.NORM.DIST(AF63,NeuErsetzungZeitpunktAnbieter2,NeuSigmafaktor*NeuAnbieter2Lebensdauer/8760/4,TRUE)*$E$10+_xlfn.NORM.DIST(AG63,2*NeuErsetzungZeitpunktAnbieter2,NeuSigmafaktor*NeuAnbieter2Lebensdauer/8760/4,TRUE)*$E$10-_xlfn.NORM.DIST(AF63,2*NeuErsetzungZeitpunktAnbieter2,NeuSigmafaktor*NeuAnbieter2Lebensdauer/8760/4,TRUE)*$E$10</f>
        <v>8.6716074384036688</v>
      </c>
      <c r="AH68" s="70">
        <f t="shared" ref="AH68" si="204">_xlfn.NORM.DIST(AH63,NeuErsetzungZeitpunktAnbieter2,NeuSigmafaktor*NeuAnbieter2Lebensdauer/8760/4,TRUE)*$E$10-_xlfn.NORM.DIST(AG63,NeuErsetzungZeitpunktAnbieter2,NeuSigmafaktor*NeuAnbieter2Lebensdauer/8760/4,TRUE)*$E$10+_xlfn.NORM.DIST(AH63,2*NeuErsetzungZeitpunktAnbieter2,NeuSigmafaktor*NeuAnbieter2Lebensdauer/8760/4,TRUE)*$E$10-_xlfn.NORM.DIST(AG63,2*NeuErsetzungZeitpunktAnbieter2,NeuSigmafaktor*NeuAnbieter2Lebensdauer/8760/4,TRUE)*$E$10</f>
        <v>4.8857165211302345E-6</v>
      </c>
    </row>
    <row r="69" spans="2:34" ht="20.100000000000001" customHeight="1" x14ac:dyDescent="0.25">
      <c r="B69" s="96">
        <v>2</v>
      </c>
      <c r="D69" s="70"/>
      <c r="E69" s="70"/>
      <c r="F69" s="70">
        <f>_xlfn.NORM.DIST(E63,NeuErsetzungZeitpunktAnbieter2,NeuSigmafaktor*NeuAnbieter2Lebensdauer/8760/4,TRUE)*$F$10+_xlfn.NORM.DIST(E63,2*NeuErsetzungZeitpunktAnbieter2,NeuSigmafaktor*NeuAnbieter2Lebensdauer/8760/4,TRUE)*$F$10</f>
        <v>0</v>
      </c>
      <c r="G69" s="70">
        <f t="shared" ref="G69:X69" si="205">_xlfn.NORM.DIST(F63,NeuErsetzungZeitpunktAnbieter2,NeuSigmafaktor*NeuAnbieter2Lebensdauer/8760/4,TRUE)*$F$10-_xlfn.NORM.DIST(E63,NeuErsetzungZeitpunktAnbieter2,NeuSigmafaktor*NeuAnbieter2Lebensdauer/8760/4,TRUE)*$F$10+_xlfn.NORM.DIST(F63,2*NeuErsetzungZeitpunktAnbieter2,NeuSigmafaktor*NeuAnbieter2Lebensdauer/8760/4,TRUE)*$F$10-_xlfn.NORM.DIST(E63,2*NeuErsetzungZeitpunktAnbieter2,NeuSigmafaktor*NeuAnbieter2Lebensdauer/8760/4,TRUE)*$F$10</f>
        <v>0</v>
      </c>
      <c r="H69" s="70">
        <f t="shared" si="205"/>
        <v>0</v>
      </c>
      <c r="I69" s="70">
        <f t="shared" si="205"/>
        <v>0</v>
      </c>
      <c r="J69" s="70">
        <f t="shared" si="205"/>
        <v>0</v>
      </c>
      <c r="K69" s="70">
        <f t="shared" si="205"/>
        <v>0</v>
      </c>
      <c r="L69" s="70">
        <f t="shared" si="205"/>
        <v>0</v>
      </c>
      <c r="M69" s="70">
        <f t="shared" si="205"/>
        <v>0</v>
      </c>
      <c r="N69" s="70">
        <f t="shared" si="205"/>
        <v>0</v>
      </c>
      <c r="O69" s="70">
        <f t="shared" si="205"/>
        <v>0</v>
      </c>
      <c r="P69" s="70">
        <f t="shared" si="205"/>
        <v>0</v>
      </c>
      <c r="Q69" s="70">
        <f t="shared" si="205"/>
        <v>0</v>
      </c>
      <c r="R69" s="70">
        <f t="shared" si="205"/>
        <v>0</v>
      </c>
      <c r="S69" s="70">
        <f t="shared" si="205"/>
        <v>0</v>
      </c>
      <c r="T69" s="70">
        <f t="shared" si="205"/>
        <v>0</v>
      </c>
      <c r="U69" s="70">
        <f t="shared" si="205"/>
        <v>0</v>
      </c>
      <c r="V69" s="70">
        <f t="shared" si="205"/>
        <v>0</v>
      </c>
      <c r="W69" s="70">
        <f t="shared" si="205"/>
        <v>0</v>
      </c>
      <c r="X69" s="70">
        <f t="shared" si="205"/>
        <v>0</v>
      </c>
      <c r="Y69" s="70">
        <f t="shared" ref="Y69" si="206">_xlfn.NORM.DIST(X63,NeuErsetzungZeitpunktAnbieter2,NeuSigmafaktor*NeuAnbieter2Lebensdauer/8760/4,TRUE)*$F$10-_xlfn.NORM.DIST(W63,NeuErsetzungZeitpunktAnbieter2,NeuSigmafaktor*NeuAnbieter2Lebensdauer/8760/4,TRUE)*$F$10+_xlfn.NORM.DIST(X63,2*NeuErsetzungZeitpunktAnbieter2,NeuSigmafaktor*NeuAnbieter2Lebensdauer/8760/4,TRUE)*$F$10-_xlfn.NORM.DIST(W63,2*NeuErsetzungZeitpunktAnbieter2,NeuSigmafaktor*NeuAnbieter2Lebensdauer/8760/4,TRUE)*$F$10</f>
        <v>0</v>
      </c>
      <c r="Z69" s="70">
        <f t="shared" ref="Z69" si="207">_xlfn.NORM.DIST(Y63,NeuErsetzungZeitpunktAnbieter2,NeuSigmafaktor*NeuAnbieter2Lebensdauer/8760/4,TRUE)*$F$10-_xlfn.NORM.DIST(X63,NeuErsetzungZeitpunktAnbieter2,NeuSigmafaktor*NeuAnbieter2Lebensdauer/8760/4,TRUE)*$F$10+_xlfn.NORM.DIST(Y63,2*NeuErsetzungZeitpunktAnbieter2,NeuSigmafaktor*NeuAnbieter2Lebensdauer/8760/4,TRUE)*$F$10-_xlfn.NORM.DIST(X63,2*NeuErsetzungZeitpunktAnbieter2,NeuSigmafaktor*NeuAnbieter2Lebensdauer/8760/4,TRUE)*$F$10</f>
        <v>0</v>
      </c>
      <c r="AA69" s="70">
        <f t="shared" ref="AA69" si="208">_xlfn.NORM.DIST(Z63,NeuErsetzungZeitpunktAnbieter2,NeuSigmafaktor*NeuAnbieter2Lebensdauer/8760/4,TRUE)*$F$10-_xlfn.NORM.DIST(Y63,NeuErsetzungZeitpunktAnbieter2,NeuSigmafaktor*NeuAnbieter2Lebensdauer/8760/4,TRUE)*$F$10+_xlfn.NORM.DIST(Z63,2*NeuErsetzungZeitpunktAnbieter2,NeuSigmafaktor*NeuAnbieter2Lebensdauer/8760/4,TRUE)*$F$10-_xlfn.NORM.DIST(Y63,2*NeuErsetzungZeitpunktAnbieter2,NeuSigmafaktor*NeuAnbieter2Lebensdauer/8760/4,TRUE)*$F$10</f>
        <v>0</v>
      </c>
      <c r="AB69" s="70">
        <f t="shared" ref="AB69" si="209">_xlfn.NORM.DIST(AA63,NeuErsetzungZeitpunktAnbieter2,NeuSigmafaktor*NeuAnbieter2Lebensdauer/8760/4,TRUE)*$F$10-_xlfn.NORM.DIST(Z63,NeuErsetzungZeitpunktAnbieter2,NeuSigmafaktor*NeuAnbieter2Lebensdauer/8760/4,TRUE)*$F$10+_xlfn.NORM.DIST(AA63,2*NeuErsetzungZeitpunktAnbieter2,NeuSigmafaktor*NeuAnbieter2Lebensdauer/8760/4,TRUE)*$F$10-_xlfn.NORM.DIST(Z63,2*NeuErsetzungZeitpunktAnbieter2,NeuSigmafaktor*NeuAnbieter2Lebensdauer/8760/4,TRUE)*$F$10</f>
        <v>0</v>
      </c>
      <c r="AC69" s="70">
        <f t="shared" ref="AC69" si="210">_xlfn.NORM.DIST(AB63,NeuErsetzungZeitpunktAnbieter2,NeuSigmafaktor*NeuAnbieter2Lebensdauer/8760/4,TRUE)*$F$10-_xlfn.NORM.DIST(AA63,NeuErsetzungZeitpunktAnbieter2,NeuSigmafaktor*NeuAnbieter2Lebensdauer/8760/4,TRUE)*$F$10+_xlfn.NORM.DIST(AB63,2*NeuErsetzungZeitpunktAnbieter2,NeuSigmafaktor*NeuAnbieter2Lebensdauer/8760/4,TRUE)*$F$10-_xlfn.NORM.DIST(AA63,2*NeuErsetzungZeitpunktAnbieter2,NeuSigmafaktor*NeuAnbieter2Lebensdauer/8760/4,TRUE)*$F$10</f>
        <v>0</v>
      </c>
      <c r="AD69" s="70">
        <f t="shared" ref="AD69" si="211">_xlfn.NORM.DIST(AC63,NeuErsetzungZeitpunktAnbieter2,NeuSigmafaktor*NeuAnbieter2Lebensdauer/8760/4,TRUE)*$F$10-_xlfn.NORM.DIST(AB63,NeuErsetzungZeitpunktAnbieter2,NeuSigmafaktor*NeuAnbieter2Lebensdauer/8760/4,TRUE)*$F$10+_xlfn.NORM.DIST(AC63,2*NeuErsetzungZeitpunktAnbieter2,NeuSigmafaktor*NeuAnbieter2Lebensdauer/8760/4,TRUE)*$F$10-_xlfn.NORM.DIST(AB63,2*NeuErsetzungZeitpunktAnbieter2,NeuSigmafaktor*NeuAnbieter2Lebensdauer/8760/4,TRUE)*$F$10</f>
        <v>0</v>
      </c>
      <c r="AE69" s="70">
        <f t="shared" ref="AE69" si="212">_xlfn.NORM.DIST(AD63,NeuErsetzungZeitpunktAnbieter2,NeuSigmafaktor*NeuAnbieter2Lebensdauer/8760/4,TRUE)*$F$10-_xlfn.NORM.DIST(AC63,NeuErsetzungZeitpunktAnbieter2,NeuSigmafaktor*NeuAnbieter2Lebensdauer/8760/4,TRUE)*$F$10+_xlfn.NORM.DIST(AD63,2*NeuErsetzungZeitpunktAnbieter2,NeuSigmafaktor*NeuAnbieter2Lebensdauer/8760/4,TRUE)*$F$10-_xlfn.NORM.DIST(AC63,2*NeuErsetzungZeitpunktAnbieter2,NeuSigmafaktor*NeuAnbieter2Lebensdauer/8760/4,TRUE)*$F$10</f>
        <v>0</v>
      </c>
      <c r="AF69" s="70">
        <f t="shared" ref="AF69" si="213">_xlfn.NORM.DIST(AE63,NeuErsetzungZeitpunktAnbieter2,NeuSigmafaktor*NeuAnbieter2Lebensdauer/8760/4,TRUE)*$F$10-_xlfn.NORM.DIST(AD63,NeuErsetzungZeitpunktAnbieter2,NeuSigmafaktor*NeuAnbieter2Lebensdauer/8760/4,TRUE)*$F$10+_xlfn.NORM.DIST(AE63,2*NeuErsetzungZeitpunktAnbieter2,NeuSigmafaktor*NeuAnbieter2Lebensdauer/8760/4,TRUE)*$F$10-_xlfn.NORM.DIST(AD63,2*NeuErsetzungZeitpunktAnbieter2,NeuSigmafaktor*NeuAnbieter2Lebensdauer/8760/4,TRUE)*$F$10</f>
        <v>0</v>
      </c>
      <c r="AG69" s="70">
        <f t="shared" ref="AG69" si="214">_xlfn.NORM.DIST(AF63,NeuErsetzungZeitpunktAnbieter2,NeuSigmafaktor*NeuAnbieter2Lebensdauer/8760/4,TRUE)*$F$10-_xlfn.NORM.DIST(AE63,NeuErsetzungZeitpunktAnbieter2,NeuSigmafaktor*NeuAnbieter2Lebensdauer/8760/4,TRUE)*$F$10+_xlfn.NORM.DIST(AF63,2*NeuErsetzungZeitpunktAnbieter2,NeuSigmafaktor*NeuAnbieter2Lebensdauer/8760/4,TRUE)*$F$10-_xlfn.NORM.DIST(AE63,2*NeuErsetzungZeitpunktAnbieter2,NeuSigmafaktor*NeuAnbieter2Lebensdauer/8760/4,TRUE)*$F$10</f>
        <v>0</v>
      </c>
      <c r="AH69" s="70">
        <f t="shared" ref="AH69" si="215">_xlfn.NORM.DIST(AG63,NeuErsetzungZeitpunktAnbieter2,NeuSigmafaktor*NeuAnbieter2Lebensdauer/8760/4,TRUE)*$F$10-_xlfn.NORM.DIST(AF63,NeuErsetzungZeitpunktAnbieter2,NeuSigmafaktor*NeuAnbieter2Lebensdauer/8760/4,TRUE)*$F$10+_xlfn.NORM.DIST(AG63,2*NeuErsetzungZeitpunktAnbieter2,NeuSigmafaktor*NeuAnbieter2Lebensdauer/8760/4,TRUE)*$F$10-_xlfn.NORM.DIST(AF63,2*NeuErsetzungZeitpunktAnbieter2,NeuSigmafaktor*NeuAnbieter2Lebensdauer/8760/4,TRUE)*$F$10</f>
        <v>0</v>
      </c>
    </row>
    <row r="70" spans="2:34" ht="20.100000000000001" customHeight="1" x14ac:dyDescent="0.25">
      <c r="B70" s="96">
        <v>3</v>
      </c>
      <c r="D70" s="70"/>
      <c r="E70" s="70"/>
      <c r="F70" s="70"/>
      <c r="G70" s="70">
        <f>_xlfn.NORM.DIST(E63,NeuErsetzungZeitpunktAnbieter2,NeuSigmafaktor*NeuAnbieter2Lebensdauer/8760/4,TRUE)*$G$10+_xlfn.NORM.DIST(E63,2*NeuErsetzungZeitpunktAnbieter2,NeuSigmafaktor*NeuAnbieter2Lebensdauer/8760/4,TRUE)*$G$10</f>
        <v>0</v>
      </c>
      <c r="H70" s="70">
        <f t="shared" ref="H70:X70" si="216">_xlfn.NORM.DIST(F63,NeuErsetzungZeitpunktAnbieter2,NeuSigmafaktor*NeuAnbieter2Lebensdauer/8760/4,TRUE)*$G$10-_xlfn.NORM.DIST(E63,NeuErsetzungZeitpunktAnbieter2,NeuSigmafaktor*NeuAnbieter2Lebensdauer/8760/4,TRUE)*$G$10+_xlfn.NORM.DIST(F63,2*NeuErsetzungZeitpunktAnbieter2,NeuSigmafaktor*NeuAnbieter2Lebensdauer/8760/4,TRUE)*$G$10-_xlfn.NORM.DIST(E63,2*NeuErsetzungZeitpunktAnbieter2,NeuSigmafaktor*NeuAnbieter2Lebensdauer/8760/4,TRUE)*$G$10</f>
        <v>0</v>
      </c>
      <c r="I70" s="70">
        <f t="shared" si="216"/>
        <v>0</v>
      </c>
      <c r="J70" s="70">
        <f t="shared" si="216"/>
        <v>0</v>
      </c>
      <c r="K70" s="70">
        <f t="shared" si="216"/>
        <v>0</v>
      </c>
      <c r="L70" s="70">
        <f t="shared" si="216"/>
        <v>0</v>
      </c>
      <c r="M70" s="70">
        <f t="shared" si="216"/>
        <v>0</v>
      </c>
      <c r="N70" s="70">
        <f t="shared" si="216"/>
        <v>0</v>
      </c>
      <c r="O70" s="70">
        <f t="shared" si="216"/>
        <v>0</v>
      </c>
      <c r="P70" s="70">
        <f t="shared" si="216"/>
        <v>0</v>
      </c>
      <c r="Q70" s="70">
        <f t="shared" si="216"/>
        <v>0</v>
      </c>
      <c r="R70" s="70">
        <f t="shared" si="216"/>
        <v>0</v>
      </c>
      <c r="S70" s="70">
        <f t="shared" si="216"/>
        <v>0</v>
      </c>
      <c r="T70" s="70">
        <f t="shared" si="216"/>
        <v>0</v>
      </c>
      <c r="U70" s="70">
        <f t="shared" si="216"/>
        <v>0</v>
      </c>
      <c r="V70" s="70">
        <f t="shared" si="216"/>
        <v>0</v>
      </c>
      <c r="W70" s="70">
        <f t="shared" si="216"/>
        <v>0</v>
      </c>
      <c r="X70" s="70">
        <f t="shared" si="216"/>
        <v>0</v>
      </c>
      <c r="Y70" s="70">
        <f t="shared" ref="Y70" si="217">_xlfn.NORM.DIST(W63,NeuErsetzungZeitpunktAnbieter2,NeuSigmafaktor*NeuAnbieter2Lebensdauer/8760/4,TRUE)*$G$10-_xlfn.NORM.DIST(V63,NeuErsetzungZeitpunktAnbieter2,NeuSigmafaktor*NeuAnbieter2Lebensdauer/8760/4,TRUE)*$G$10+_xlfn.NORM.DIST(W63,2*NeuErsetzungZeitpunktAnbieter2,NeuSigmafaktor*NeuAnbieter2Lebensdauer/8760/4,TRUE)*$G$10-_xlfn.NORM.DIST(V63,2*NeuErsetzungZeitpunktAnbieter2,NeuSigmafaktor*NeuAnbieter2Lebensdauer/8760/4,TRUE)*$G$10</f>
        <v>0</v>
      </c>
      <c r="Z70" s="70">
        <f t="shared" ref="Z70" si="218">_xlfn.NORM.DIST(X63,NeuErsetzungZeitpunktAnbieter2,NeuSigmafaktor*NeuAnbieter2Lebensdauer/8760/4,TRUE)*$G$10-_xlfn.NORM.DIST(W63,NeuErsetzungZeitpunktAnbieter2,NeuSigmafaktor*NeuAnbieter2Lebensdauer/8760/4,TRUE)*$G$10+_xlfn.NORM.DIST(X63,2*NeuErsetzungZeitpunktAnbieter2,NeuSigmafaktor*NeuAnbieter2Lebensdauer/8760/4,TRUE)*$G$10-_xlfn.NORM.DIST(W63,2*NeuErsetzungZeitpunktAnbieter2,NeuSigmafaktor*NeuAnbieter2Lebensdauer/8760/4,TRUE)*$G$10</f>
        <v>0</v>
      </c>
      <c r="AA70" s="70">
        <f t="shared" ref="AA70" si="219">_xlfn.NORM.DIST(Y63,NeuErsetzungZeitpunktAnbieter2,NeuSigmafaktor*NeuAnbieter2Lebensdauer/8760/4,TRUE)*$G$10-_xlfn.NORM.DIST(X63,NeuErsetzungZeitpunktAnbieter2,NeuSigmafaktor*NeuAnbieter2Lebensdauer/8760/4,TRUE)*$G$10+_xlfn.NORM.DIST(Y63,2*NeuErsetzungZeitpunktAnbieter2,NeuSigmafaktor*NeuAnbieter2Lebensdauer/8760/4,TRUE)*$G$10-_xlfn.NORM.DIST(X63,2*NeuErsetzungZeitpunktAnbieter2,NeuSigmafaktor*NeuAnbieter2Lebensdauer/8760/4,TRUE)*$G$10</f>
        <v>0</v>
      </c>
      <c r="AB70" s="70">
        <f t="shared" ref="AB70" si="220">_xlfn.NORM.DIST(Z63,NeuErsetzungZeitpunktAnbieter2,NeuSigmafaktor*NeuAnbieter2Lebensdauer/8760/4,TRUE)*$G$10-_xlfn.NORM.DIST(Y63,NeuErsetzungZeitpunktAnbieter2,NeuSigmafaktor*NeuAnbieter2Lebensdauer/8760/4,TRUE)*$G$10+_xlfn.NORM.DIST(Z63,2*NeuErsetzungZeitpunktAnbieter2,NeuSigmafaktor*NeuAnbieter2Lebensdauer/8760/4,TRUE)*$G$10-_xlfn.NORM.DIST(Y63,2*NeuErsetzungZeitpunktAnbieter2,NeuSigmafaktor*NeuAnbieter2Lebensdauer/8760/4,TRUE)*$G$10</f>
        <v>0</v>
      </c>
      <c r="AC70" s="70">
        <f t="shared" ref="AC70" si="221">_xlfn.NORM.DIST(AA63,NeuErsetzungZeitpunktAnbieter2,NeuSigmafaktor*NeuAnbieter2Lebensdauer/8760/4,TRUE)*$G$10-_xlfn.NORM.DIST(Z63,NeuErsetzungZeitpunktAnbieter2,NeuSigmafaktor*NeuAnbieter2Lebensdauer/8760/4,TRUE)*$G$10+_xlfn.NORM.DIST(AA63,2*NeuErsetzungZeitpunktAnbieter2,NeuSigmafaktor*NeuAnbieter2Lebensdauer/8760/4,TRUE)*$G$10-_xlfn.NORM.DIST(Z63,2*NeuErsetzungZeitpunktAnbieter2,NeuSigmafaktor*NeuAnbieter2Lebensdauer/8760/4,TRUE)*$G$10</f>
        <v>0</v>
      </c>
      <c r="AD70" s="70">
        <f t="shared" ref="AD70" si="222">_xlfn.NORM.DIST(AB63,NeuErsetzungZeitpunktAnbieter2,NeuSigmafaktor*NeuAnbieter2Lebensdauer/8760/4,TRUE)*$G$10-_xlfn.NORM.DIST(AA63,NeuErsetzungZeitpunktAnbieter2,NeuSigmafaktor*NeuAnbieter2Lebensdauer/8760/4,TRUE)*$G$10+_xlfn.NORM.DIST(AB63,2*NeuErsetzungZeitpunktAnbieter2,NeuSigmafaktor*NeuAnbieter2Lebensdauer/8760/4,TRUE)*$G$10-_xlfn.NORM.DIST(AA63,2*NeuErsetzungZeitpunktAnbieter2,NeuSigmafaktor*NeuAnbieter2Lebensdauer/8760/4,TRUE)*$G$10</f>
        <v>0</v>
      </c>
      <c r="AE70" s="70">
        <f t="shared" ref="AE70" si="223">_xlfn.NORM.DIST(AC63,NeuErsetzungZeitpunktAnbieter2,NeuSigmafaktor*NeuAnbieter2Lebensdauer/8760/4,TRUE)*$G$10-_xlfn.NORM.DIST(AB63,NeuErsetzungZeitpunktAnbieter2,NeuSigmafaktor*NeuAnbieter2Lebensdauer/8760/4,TRUE)*$G$10+_xlfn.NORM.DIST(AC63,2*NeuErsetzungZeitpunktAnbieter2,NeuSigmafaktor*NeuAnbieter2Lebensdauer/8760/4,TRUE)*$G$10-_xlfn.NORM.DIST(AB63,2*NeuErsetzungZeitpunktAnbieter2,NeuSigmafaktor*NeuAnbieter2Lebensdauer/8760/4,TRUE)*$G$10</f>
        <v>0</v>
      </c>
      <c r="AF70" s="70">
        <f t="shared" ref="AF70" si="224">_xlfn.NORM.DIST(AD63,NeuErsetzungZeitpunktAnbieter2,NeuSigmafaktor*NeuAnbieter2Lebensdauer/8760/4,TRUE)*$G$10-_xlfn.NORM.DIST(AC63,NeuErsetzungZeitpunktAnbieter2,NeuSigmafaktor*NeuAnbieter2Lebensdauer/8760/4,TRUE)*$G$10+_xlfn.NORM.DIST(AD63,2*NeuErsetzungZeitpunktAnbieter2,NeuSigmafaktor*NeuAnbieter2Lebensdauer/8760/4,TRUE)*$G$10-_xlfn.NORM.DIST(AC63,2*NeuErsetzungZeitpunktAnbieter2,NeuSigmafaktor*NeuAnbieter2Lebensdauer/8760/4,TRUE)*$G$10</f>
        <v>0</v>
      </c>
      <c r="AG70" s="70">
        <f t="shared" ref="AG70" si="225">_xlfn.NORM.DIST(AE63,NeuErsetzungZeitpunktAnbieter2,NeuSigmafaktor*NeuAnbieter2Lebensdauer/8760/4,TRUE)*$G$10-_xlfn.NORM.DIST(AD63,NeuErsetzungZeitpunktAnbieter2,NeuSigmafaktor*NeuAnbieter2Lebensdauer/8760/4,TRUE)*$G$10+_xlfn.NORM.DIST(AE63,2*NeuErsetzungZeitpunktAnbieter2,NeuSigmafaktor*NeuAnbieter2Lebensdauer/8760/4,TRUE)*$G$10-_xlfn.NORM.DIST(AD63,2*NeuErsetzungZeitpunktAnbieter2,NeuSigmafaktor*NeuAnbieter2Lebensdauer/8760/4,TRUE)*$G$10</f>
        <v>0</v>
      </c>
      <c r="AH70" s="70">
        <f t="shared" ref="AH70" si="226">_xlfn.NORM.DIST(AF63,NeuErsetzungZeitpunktAnbieter2,NeuSigmafaktor*NeuAnbieter2Lebensdauer/8760/4,TRUE)*$G$10-_xlfn.NORM.DIST(AE63,NeuErsetzungZeitpunktAnbieter2,NeuSigmafaktor*NeuAnbieter2Lebensdauer/8760/4,TRUE)*$G$10+_xlfn.NORM.DIST(AF63,2*NeuErsetzungZeitpunktAnbieter2,NeuSigmafaktor*NeuAnbieter2Lebensdauer/8760/4,TRUE)*$G$10-_xlfn.NORM.DIST(AE63,2*NeuErsetzungZeitpunktAnbieter2,NeuSigmafaktor*NeuAnbieter2Lebensdauer/8760/4,TRUE)*$G$10</f>
        <v>0</v>
      </c>
    </row>
    <row r="71" spans="2:34" ht="20.100000000000001" customHeight="1" x14ac:dyDescent="0.25">
      <c r="B71" s="96">
        <v>4</v>
      </c>
      <c r="D71" s="70"/>
      <c r="E71" s="70"/>
      <c r="F71" s="70"/>
      <c r="G71" s="70"/>
      <c r="H71" s="70">
        <f>_xlfn.NORM.DIST(E63,NeuErsetzungZeitpunktAnbieter2,NeuSigmafaktor*NeuAnbieter2Lebensdauer/8760/4,TRUE)*$H$10+_xlfn.NORM.DIST(E63,2*NeuErsetzungZeitpunktAnbieter2,NeuSigmafaktor*NeuAnbieter2Lebensdauer/8760/4,TRUE)*$H$10</f>
        <v>0</v>
      </c>
      <c r="I71" s="70">
        <f t="shared" ref="I71:X71" si="227">_xlfn.NORM.DIST(F63,NeuErsetzungZeitpunktAnbieter2,NeuSigmafaktor*NeuAnbieter2Lebensdauer/8760/4,TRUE)*$H$10-_xlfn.NORM.DIST(E63,NeuErsetzungZeitpunktAnbieter2,NeuSigmafaktor*NeuAnbieter2Lebensdauer/8760/4,TRUE)*$H$10+_xlfn.NORM.DIST(F63,2*NeuErsetzungZeitpunktAnbieter2,NeuSigmafaktor*NeuAnbieter2Lebensdauer/8760/4,TRUE)*$H$10-_xlfn.NORM.DIST(E63,2*NeuErsetzungZeitpunktAnbieter2,NeuSigmafaktor*NeuAnbieter2Lebensdauer/8760/4,TRUE)*$H$10</f>
        <v>0</v>
      </c>
      <c r="J71" s="70">
        <f t="shared" si="227"/>
        <v>0</v>
      </c>
      <c r="K71" s="70">
        <f t="shared" si="227"/>
        <v>0</v>
      </c>
      <c r="L71" s="70">
        <f t="shared" si="227"/>
        <v>0</v>
      </c>
      <c r="M71" s="70">
        <f t="shared" si="227"/>
        <v>0</v>
      </c>
      <c r="N71" s="70">
        <f t="shared" si="227"/>
        <v>0</v>
      </c>
      <c r="O71" s="70">
        <f t="shared" si="227"/>
        <v>0</v>
      </c>
      <c r="P71" s="70">
        <f t="shared" si="227"/>
        <v>0</v>
      </c>
      <c r="Q71" s="70">
        <f t="shared" si="227"/>
        <v>0</v>
      </c>
      <c r="R71" s="70">
        <f t="shared" si="227"/>
        <v>0</v>
      </c>
      <c r="S71" s="70">
        <f t="shared" si="227"/>
        <v>0</v>
      </c>
      <c r="T71" s="70">
        <f t="shared" si="227"/>
        <v>0</v>
      </c>
      <c r="U71" s="70">
        <f t="shared" si="227"/>
        <v>0</v>
      </c>
      <c r="V71" s="70">
        <f t="shared" si="227"/>
        <v>0</v>
      </c>
      <c r="W71" s="70">
        <f t="shared" si="227"/>
        <v>0</v>
      </c>
      <c r="X71" s="70">
        <f t="shared" si="227"/>
        <v>0</v>
      </c>
      <c r="Y71" s="70">
        <f t="shared" ref="Y71" si="228">_xlfn.NORM.DIST(V63,NeuErsetzungZeitpunktAnbieter2,NeuSigmafaktor*NeuAnbieter2Lebensdauer/8760/4,TRUE)*$H$10-_xlfn.NORM.DIST(U63,NeuErsetzungZeitpunktAnbieter2,NeuSigmafaktor*NeuAnbieter2Lebensdauer/8760/4,TRUE)*$H$10+_xlfn.NORM.DIST(V63,2*NeuErsetzungZeitpunktAnbieter2,NeuSigmafaktor*NeuAnbieter2Lebensdauer/8760/4,TRUE)*$H$10-_xlfn.NORM.DIST(U63,2*NeuErsetzungZeitpunktAnbieter2,NeuSigmafaktor*NeuAnbieter2Lebensdauer/8760/4,TRUE)*$H$10</f>
        <v>0</v>
      </c>
      <c r="Z71" s="70">
        <f t="shared" ref="Z71" si="229">_xlfn.NORM.DIST(W63,NeuErsetzungZeitpunktAnbieter2,NeuSigmafaktor*NeuAnbieter2Lebensdauer/8760/4,TRUE)*$H$10-_xlfn.NORM.DIST(V63,NeuErsetzungZeitpunktAnbieter2,NeuSigmafaktor*NeuAnbieter2Lebensdauer/8760/4,TRUE)*$H$10+_xlfn.NORM.DIST(W63,2*NeuErsetzungZeitpunktAnbieter2,NeuSigmafaktor*NeuAnbieter2Lebensdauer/8760/4,TRUE)*$H$10-_xlfn.NORM.DIST(V63,2*NeuErsetzungZeitpunktAnbieter2,NeuSigmafaktor*NeuAnbieter2Lebensdauer/8760/4,TRUE)*$H$10</f>
        <v>0</v>
      </c>
      <c r="AA71" s="70">
        <f t="shared" ref="AA71" si="230">_xlfn.NORM.DIST(X63,NeuErsetzungZeitpunktAnbieter2,NeuSigmafaktor*NeuAnbieter2Lebensdauer/8760/4,TRUE)*$H$10-_xlfn.NORM.DIST(W63,NeuErsetzungZeitpunktAnbieter2,NeuSigmafaktor*NeuAnbieter2Lebensdauer/8760/4,TRUE)*$H$10+_xlfn.NORM.DIST(X63,2*NeuErsetzungZeitpunktAnbieter2,NeuSigmafaktor*NeuAnbieter2Lebensdauer/8760/4,TRUE)*$H$10-_xlfn.NORM.DIST(W63,2*NeuErsetzungZeitpunktAnbieter2,NeuSigmafaktor*NeuAnbieter2Lebensdauer/8760/4,TRUE)*$H$10</f>
        <v>0</v>
      </c>
      <c r="AB71" s="70">
        <f t="shared" ref="AB71" si="231">_xlfn.NORM.DIST(Y63,NeuErsetzungZeitpunktAnbieter2,NeuSigmafaktor*NeuAnbieter2Lebensdauer/8760/4,TRUE)*$H$10-_xlfn.NORM.DIST(X63,NeuErsetzungZeitpunktAnbieter2,NeuSigmafaktor*NeuAnbieter2Lebensdauer/8760/4,TRUE)*$H$10+_xlfn.NORM.DIST(Y63,2*NeuErsetzungZeitpunktAnbieter2,NeuSigmafaktor*NeuAnbieter2Lebensdauer/8760/4,TRUE)*$H$10-_xlfn.NORM.DIST(X63,2*NeuErsetzungZeitpunktAnbieter2,NeuSigmafaktor*NeuAnbieter2Lebensdauer/8760/4,TRUE)*$H$10</f>
        <v>0</v>
      </c>
      <c r="AC71" s="70">
        <f t="shared" ref="AC71" si="232">_xlfn.NORM.DIST(Z63,NeuErsetzungZeitpunktAnbieter2,NeuSigmafaktor*NeuAnbieter2Lebensdauer/8760/4,TRUE)*$H$10-_xlfn.NORM.DIST(Y63,NeuErsetzungZeitpunktAnbieter2,NeuSigmafaktor*NeuAnbieter2Lebensdauer/8760/4,TRUE)*$H$10+_xlfn.NORM.DIST(Z63,2*NeuErsetzungZeitpunktAnbieter2,NeuSigmafaktor*NeuAnbieter2Lebensdauer/8760/4,TRUE)*$H$10-_xlfn.NORM.DIST(Y63,2*NeuErsetzungZeitpunktAnbieter2,NeuSigmafaktor*NeuAnbieter2Lebensdauer/8760/4,TRUE)*$H$10</f>
        <v>0</v>
      </c>
      <c r="AD71" s="70">
        <f t="shared" ref="AD71" si="233">_xlfn.NORM.DIST(AA63,NeuErsetzungZeitpunktAnbieter2,NeuSigmafaktor*NeuAnbieter2Lebensdauer/8760/4,TRUE)*$H$10-_xlfn.NORM.DIST(Z63,NeuErsetzungZeitpunktAnbieter2,NeuSigmafaktor*NeuAnbieter2Lebensdauer/8760/4,TRUE)*$H$10+_xlfn.NORM.DIST(AA63,2*NeuErsetzungZeitpunktAnbieter2,NeuSigmafaktor*NeuAnbieter2Lebensdauer/8760/4,TRUE)*$H$10-_xlfn.NORM.DIST(Z63,2*NeuErsetzungZeitpunktAnbieter2,NeuSigmafaktor*NeuAnbieter2Lebensdauer/8760/4,TRUE)*$H$10</f>
        <v>0</v>
      </c>
      <c r="AE71" s="70">
        <f t="shared" ref="AE71" si="234">_xlfn.NORM.DIST(AB63,NeuErsetzungZeitpunktAnbieter2,NeuSigmafaktor*NeuAnbieter2Lebensdauer/8760/4,TRUE)*$H$10-_xlfn.NORM.DIST(AA63,NeuErsetzungZeitpunktAnbieter2,NeuSigmafaktor*NeuAnbieter2Lebensdauer/8760/4,TRUE)*$H$10+_xlfn.NORM.DIST(AB63,2*NeuErsetzungZeitpunktAnbieter2,NeuSigmafaktor*NeuAnbieter2Lebensdauer/8760/4,TRUE)*$H$10-_xlfn.NORM.DIST(AA63,2*NeuErsetzungZeitpunktAnbieter2,NeuSigmafaktor*NeuAnbieter2Lebensdauer/8760/4,TRUE)*$H$10</f>
        <v>0</v>
      </c>
      <c r="AF71" s="70">
        <f t="shared" ref="AF71" si="235">_xlfn.NORM.DIST(AC63,NeuErsetzungZeitpunktAnbieter2,NeuSigmafaktor*NeuAnbieter2Lebensdauer/8760/4,TRUE)*$H$10-_xlfn.NORM.DIST(AB63,NeuErsetzungZeitpunktAnbieter2,NeuSigmafaktor*NeuAnbieter2Lebensdauer/8760/4,TRUE)*$H$10+_xlfn.NORM.DIST(AC63,2*NeuErsetzungZeitpunktAnbieter2,NeuSigmafaktor*NeuAnbieter2Lebensdauer/8760/4,TRUE)*$H$10-_xlfn.NORM.DIST(AB63,2*NeuErsetzungZeitpunktAnbieter2,NeuSigmafaktor*NeuAnbieter2Lebensdauer/8760/4,TRUE)*$H$10</f>
        <v>0</v>
      </c>
      <c r="AG71" s="70">
        <f t="shared" ref="AG71" si="236">_xlfn.NORM.DIST(AD63,NeuErsetzungZeitpunktAnbieter2,NeuSigmafaktor*NeuAnbieter2Lebensdauer/8760/4,TRUE)*$H$10-_xlfn.NORM.DIST(AC63,NeuErsetzungZeitpunktAnbieter2,NeuSigmafaktor*NeuAnbieter2Lebensdauer/8760/4,TRUE)*$H$10+_xlfn.NORM.DIST(AD63,2*NeuErsetzungZeitpunktAnbieter2,NeuSigmafaktor*NeuAnbieter2Lebensdauer/8760/4,TRUE)*$H$10-_xlfn.NORM.DIST(AC63,2*NeuErsetzungZeitpunktAnbieter2,NeuSigmafaktor*NeuAnbieter2Lebensdauer/8760/4,TRUE)*$H$10</f>
        <v>0</v>
      </c>
      <c r="AH71" s="70">
        <f t="shared" ref="AH71" si="237">_xlfn.NORM.DIST(AE63,NeuErsetzungZeitpunktAnbieter2,NeuSigmafaktor*NeuAnbieter2Lebensdauer/8760/4,TRUE)*$H$10-_xlfn.NORM.DIST(AD63,NeuErsetzungZeitpunktAnbieter2,NeuSigmafaktor*NeuAnbieter2Lebensdauer/8760/4,TRUE)*$H$10+_xlfn.NORM.DIST(AE63,2*NeuErsetzungZeitpunktAnbieter2,NeuSigmafaktor*NeuAnbieter2Lebensdauer/8760/4,TRUE)*$H$10-_xlfn.NORM.DIST(AD63,2*NeuErsetzungZeitpunktAnbieter2,NeuSigmafaktor*NeuAnbieter2Lebensdauer/8760/4,TRUE)*$H$10</f>
        <v>0</v>
      </c>
    </row>
    <row r="72" spans="2:34" ht="20.100000000000001" customHeight="1" x14ac:dyDescent="0.25">
      <c r="B72" s="96">
        <v>5</v>
      </c>
      <c r="D72" s="70"/>
      <c r="E72" s="70"/>
      <c r="F72" s="70"/>
      <c r="G72" s="70"/>
      <c r="H72" s="70"/>
      <c r="I72" s="70">
        <f>_xlfn.NORM.DIST(E63,NeuErsetzungZeitpunktAnbieter2,NeuSigmafaktor*NeuAnbieter2Lebensdauer/8760/4,TRUE)*$I$10+_xlfn.NORM.DIST(E63,2*NeuErsetzungZeitpunktAnbieter2,NeuSigmafaktor*NeuAnbieter2Lebensdauer/8760/4,TRUE)*$I$10</f>
        <v>0</v>
      </c>
      <c r="J72" s="70">
        <f t="shared" ref="J72:X72" si="238">_xlfn.NORM.DIST(F63,NeuErsetzungZeitpunktAnbieter2,NeuSigmafaktor*NeuAnbieter2Lebensdauer/8760/4,TRUE)*$I$10-_xlfn.NORM.DIST(E63,NeuErsetzungZeitpunktAnbieter2,NeuSigmafaktor*NeuAnbieter2Lebensdauer/8760/4,TRUE)*$I$10+_xlfn.NORM.DIST(F63,2*NeuErsetzungZeitpunktAnbieter2,NeuSigmafaktor*NeuAnbieter2Lebensdauer/8760/4,TRUE)*$I$10-_xlfn.NORM.DIST(E63,2*NeuErsetzungZeitpunktAnbieter2,NeuSigmafaktor*NeuAnbieter2Lebensdauer/8760/4,TRUE)*$I$10</f>
        <v>0</v>
      </c>
      <c r="K72" s="70">
        <f t="shared" si="238"/>
        <v>0</v>
      </c>
      <c r="L72" s="70">
        <f t="shared" si="238"/>
        <v>0</v>
      </c>
      <c r="M72" s="70">
        <f t="shared" si="238"/>
        <v>0</v>
      </c>
      <c r="N72" s="70">
        <f t="shared" si="238"/>
        <v>0</v>
      </c>
      <c r="O72" s="70">
        <f t="shared" si="238"/>
        <v>0</v>
      </c>
      <c r="P72" s="70">
        <f t="shared" si="238"/>
        <v>0</v>
      </c>
      <c r="Q72" s="70">
        <f t="shared" si="238"/>
        <v>0</v>
      </c>
      <c r="R72" s="70">
        <f t="shared" si="238"/>
        <v>0</v>
      </c>
      <c r="S72" s="70">
        <f t="shared" si="238"/>
        <v>0</v>
      </c>
      <c r="T72" s="70">
        <f t="shared" si="238"/>
        <v>0</v>
      </c>
      <c r="U72" s="70">
        <f t="shared" si="238"/>
        <v>0</v>
      </c>
      <c r="V72" s="70">
        <f t="shared" si="238"/>
        <v>0</v>
      </c>
      <c r="W72" s="70">
        <f t="shared" si="238"/>
        <v>0</v>
      </c>
      <c r="X72" s="70">
        <f t="shared" si="238"/>
        <v>0</v>
      </c>
      <c r="Y72" s="70">
        <f t="shared" ref="Y72" si="239">_xlfn.NORM.DIST(U63,NeuErsetzungZeitpunktAnbieter2,NeuSigmafaktor*NeuAnbieter2Lebensdauer/8760/4,TRUE)*$I$10-_xlfn.NORM.DIST(T63,NeuErsetzungZeitpunktAnbieter2,NeuSigmafaktor*NeuAnbieter2Lebensdauer/8760/4,TRUE)*$I$10+_xlfn.NORM.DIST(U63,2*NeuErsetzungZeitpunktAnbieter2,NeuSigmafaktor*NeuAnbieter2Lebensdauer/8760/4,TRUE)*$I$10-_xlfn.NORM.DIST(T63,2*NeuErsetzungZeitpunktAnbieter2,NeuSigmafaktor*NeuAnbieter2Lebensdauer/8760/4,TRUE)*$I$10</f>
        <v>0</v>
      </c>
      <c r="Z72" s="70">
        <f t="shared" ref="Z72" si="240">_xlfn.NORM.DIST(V63,NeuErsetzungZeitpunktAnbieter2,NeuSigmafaktor*NeuAnbieter2Lebensdauer/8760/4,TRUE)*$I$10-_xlfn.NORM.DIST(U63,NeuErsetzungZeitpunktAnbieter2,NeuSigmafaktor*NeuAnbieter2Lebensdauer/8760/4,TRUE)*$I$10+_xlfn.NORM.DIST(V63,2*NeuErsetzungZeitpunktAnbieter2,NeuSigmafaktor*NeuAnbieter2Lebensdauer/8760/4,TRUE)*$I$10-_xlfn.NORM.DIST(U63,2*NeuErsetzungZeitpunktAnbieter2,NeuSigmafaktor*NeuAnbieter2Lebensdauer/8760/4,TRUE)*$I$10</f>
        <v>0</v>
      </c>
      <c r="AA72" s="70">
        <f t="shared" ref="AA72" si="241">_xlfn.NORM.DIST(W63,NeuErsetzungZeitpunktAnbieter2,NeuSigmafaktor*NeuAnbieter2Lebensdauer/8760/4,TRUE)*$I$10-_xlfn.NORM.DIST(V63,NeuErsetzungZeitpunktAnbieter2,NeuSigmafaktor*NeuAnbieter2Lebensdauer/8760/4,TRUE)*$I$10+_xlfn.NORM.DIST(W63,2*NeuErsetzungZeitpunktAnbieter2,NeuSigmafaktor*NeuAnbieter2Lebensdauer/8760/4,TRUE)*$I$10-_xlfn.NORM.DIST(V63,2*NeuErsetzungZeitpunktAnbieter2,NeuSigmafaktor*NeuAnbieter2Lebensdauer/8760/4,TRUE)*$I$10</f>
        <v>0</v>
      </c>
      <c r="AB72" s="70">
        <f t="shared" ref="AB72" si="242">_xlfn.NORM.DIST(X63,NeuErsetzungZeitpunktAnbieter2,NeuSigmafaktor*NeuAnbieter2Lebensdauer/8760/4,TRUE)*$I$10-_xlfn.NORM.DIST(W63,NeuErsetzungZeitpunktAnbieter2,NeuSigmafaktor*NeuAnbieter2Lebensdauer/8760/4,TRUE)*$I$10+_xlfn.NORM.DIST(X63,2*NeuErsetzungZeitpunktAnbieter2,NeuSigmafaktor*NeuAnbieter2Lebensdauer/8760/4,TRUE)*$I$10-_xlfn.NORM.DIST(W63,2*NeuErsetzungZeitpunktAnbieter2,NeuSigmafaktor*NeuAnbieter2Lebensdauer/8760/4,TRUE)*$I$10</f>
        <v>0</v>
      </c>
      <c r="AC72" s="70">
        <f t="shared" ref="AC72" si="243">_xlfn.NORM.DIST(Y63,NeuErsetzungZeitpunktAnbieter2,NeuSigmafaktor*NeuAnbieter2Lebensdauer/8760/4,TRUE)*$I$10-_xlfn.NORM.DIST(X63,NeuErsetzungZeitpunktAnbieter2,NeuSigmafaktor*NeuAnbieter2Lebensdauer/8760/4,TRUE)*$I$10+_xlfn.NORM.DIST(Y63,2*NeuErsetzungZeitpunktAnbieter2,NeuSigmafaktor*NeuAnbieter2Lebensdauer/8760/4,TRUE)*$I$10-_xlfn.NORM.DIST(X63,2*NeuErsetzungZeitpunktAnbieter2,NeuSigmafaktor*NeuAnbieter2Lebensdauer/8760/4,TRUE)*$I$10</f>
        <v>0</v>
      </c>
      <c r="AD72" s="70">
        <f t="shared" ref="AD72" si="244">_xlfn.NORM.DIST(Z63,NeuErsetzungZeitpunktAnbieter2,NeuSigmafaktor*NeuAnbieter2Lebensdauer/8760/4,TRUE)*$I$10-_xlfn.NORM.DIST(Y63,NeuErsetzungZeitpunktAnbieter2,NeuSigmafaktor*NeuAnbieter2Lebensdauer/8760/4,TRUE)*$I$10+_xlfn.NORM.DIST(Z63,2*NeuErsetzungZeitpunktAnbieter2,NeuSigmafaktor*NeuAnbieter2Lebensdauer/8760/4,TRUE)*$I$10-_xlfn.NORM.DIST(Y63,2*NeuErsetzungZeitpunktAnbieter2,NeuSigmafaktor*NeuAnbieter2Lebensdauer/8760/4,TRUE)*$I$10</f>
        <v>0</v>
      </c>
      <c r="AE72" s="70">
        <f t="shared" ref="AE72" si="245">_xlfn.NORM.DIST(AA63,NeuErsetzungZeitpunktAnbieter2,NeuSigmafaktor*NeuAnbieter2Lebensdauer/8760/4,TRUE)*$I$10-_xlfn.NORM.DIST(Z63,NeuErsetzungZeitpunktAnbieter2,NeuSigmafaktor*NeuAnbieter2Lebensdauer/8760/4,TRUE)*$I$10+_xlfn.NORM.DIST(AA63,2*NeuErsetzungZeitpunktAnbieter2,NeuSigmafaktor*NeuAnbieter2Lebensdauer/8760/4,TRUE)*$I$10-_xlfn.NORM.DIST(Z63,2*NeuErsetzungZeitpunktAnbieter2,NeuSigmafaktor*NeuAnbieter2Lebensdauer/8760/4,TRUE)*$I$10</f>
        <v>0</v>
      </c>
      <c r="AF72" s="70">
        <f t="shared" ref="AF72" si="246">_xlfn.NORM.DIST(AB63,NeuErsetzungZeitpunktAnbieter2,NeuSigmafaktor*NeuAnbieter2Lebensdauer/8760/4,TRUE)*$I$10-_xlfn.NORM.DIST(AA63,NeuErsetzungZeitpunktAnbieter2,NeuSigmafaktor*NeuAnbieter2Lebensdauer/8760/4,TRUE)*$I$10+_xlfn.NORM.DIST(AB63,2*NeuErsetzungZeitpunktAnbieter2,NeuSigmafaktor*NeuAnbieter2Lebensdauer/8760/4,TRUE)*$I$10-_xlfn.NORM.DIST(AA63,2*NeuErsetzungZeitpunktAnbieter2,NeuSigmafaktor*NeuAnbieter2Lebensdauer/8760/4,TRUE)*$I$10</f>
        <v>0</v>
      </c>
      <c r="AG72" s="70">
        <f t="shared" ref="AG72" si="247">_xlfn.NORM.DIST(AC63,NeuErsetzungZeitpunktAnbieter2,NeuSigmafaktor*NeuAnbieter2Lebensdauer/8760/4,TRUE)*$I$10-_xlfn.NORM.DIST(AB63,NeuErsetzungZeitpunktAnbieter2,NeuSigmafaktor*NeuAnbieter2Lebensdauer/8760/4,TRUE)*$I$10+_xlfn.NORM.DIST(AC63,2*NeuErsetzungZeitpunktAnbieter2,NeuSigmafaktor*NeuAnbieter2Lebensdauer/8760/4,TRUE)*$I$10-_xlfn.NORM.DIST(AB63,2*NeuErsetzungZeitpunktAnbieter2,NeuSigmafaktor*NeuAnbieter2Lebensdauer/8760/4,TRUE)*$I$10</f>
        <v>0</v>
      </c>
      <c r="AH72" s="70">
        <f t="shared" ref="AH72" si="248">_xlfn.NORM.DIST(AD63,NeuErsetzungZeitpunktAnbieter2,NeuSigmafaktor*NeuAnbieter2Lebensdauer/8760/4,TRUE)*$I$10-_xlfn.NORM.DIST(AC63,NeuErsetzungZeitpunktAnbieter2,NeuSigmafaktor*NeuAnbieter2Lebensdauer/8760/4,TRUE)*$I$10+_xlfn.NORM.DIST(AD63,2*NeuErsetzungZeitpunktAnbieter2,NeuSigmafaktor*NeuAnbieter2Lebensdauer/8760/4,TRUE)*$I$10-_xlfn.NORM.DIST(AC63,2*NeuErsetzungZeitpunktAnbieter2,NeuSigmafaktor*NeuAnbieter2Lebensdauer/8760/4,TRUE)*$I$10</f>
        <v>0</v>
      </c>
    </row>
    <row r="73" spans="2:34" ht="20.100000000000001" customHeight="1" x14ac:dyDescent="0.25">
      <c r="B73" s="96">
        <v>6</v>
      </c>
      <c r="D73" s="70"/>
      <c r="E73" s="70"/>
      <c r="F73" s="70"/>
      <c r="G73" s="70"/>
      <c r="H73" s="70"/>
      <c r="I73" s="70"/>
      <c r="J73" s="70">
        <f>_xlfn.NORM.DIST(E63,NeuErsetzungZeitpunktAnbieter2,NeuSigmafaktor*NeuAnbieter2Lebensdauer/8760/4,TRUE)*$J$10+_xlfn.NORM.DIST(E63,2*NeuErsetzungZeitpunktAnbieter2,NeuSigmafaktor*NeuAnbieter2Lebensdauer/8760/4,TRUE)*$J$10</f>
        <v>0</v>
      </c>
      <c r="K73" s="70">
        <f t="shared" ref="K73:X73" si="249">_xlfn.NORM.DIST(F63,NeuErsetzungZeitpunktAnbieter2,NeuSigmafaktor*NeuAnbieter2Lebensdauer/8760/4,TRUE)*$J$10-_xlfn.NORM.DIST(E63,NeuErsetzungZeitpunktAnbieter2,NeuSigmafaktor*NeuAnbieter2Lebensdauer/8760/4,TRUE)*$J$10+_xlfn.NORM.DIST(F63,2*NeuErsetzungZeitpunktAnbieter2,NeuSigmafaktor*NeuAnbieter2Lebensdauer/8760/4,TRUE)*$J$10-_xlfn.NORM.DIST(E63,2*NeuErsetzungZeitpunktAnbieter2,NeuSigmafaktor*NeuAnbieter2Lebensdauer/8760/4,TRUE)*$J$10</f>
        <v>0</v>
      </c>
      <c r="L73" s="70">
        <f t="shared" si="249"/>
        <v>0</v>
      </c>
      <c r="M73" s="70">
        <f t="shared" si="249"/>
        <v>0</v>
      </c>
      <c r="N73" s="70">
        <f t="shared" si="249"/>
        <v>0</v>
      </c>
      <c r="O73" s="70">
        <f t="shared" si="249"/>
        <v>0</v>
      </c>
      <c r="P73" s="70">
        <f t="shared" si="249"/>
        <v>0</v>
      </c>
      <c r="Q73" s="70">
        <f t="shared" si="249"/>
        <v>0</v>
      </c>
      <c r="R73" s="70">
        <f t="shared" si="249"/>
        <v>0</v>
      </c>
      <c r="S73" s="70">
        <f t="shared" si="249"/>
        <v>0</v>
      </c>
      <c r="T73" s="70">
        <f t="shared" si="249"/>
        <v>0</v>
      </c>
      <c r="U73" s="70">
        <f t="shared" si="249"/>
        <v>0</v>
      </c>
      <c r="V73" s="70">
        <f t="shared" si="249"/>
        <v>0</v>
      </c>
      <c r="W73" s="70">
        <f t="shared" si="249"/>
        <v>0</v>
      </c>
      <c r="X73" s="70">
        <f t="shared" si="249"/>
        <v>0</v>
      </c>
      <c r="Y73" s="70">
        <f t="shared" ref="Y73" si="250">_xlfn.NORM.DIST(T63,NeuErsetzungZeitpunktAnbieter2,NeuSigmafaktor*NeuAnbieter2Lebensdauer/8760/4,TRUE)*$J$10-_xlfn.NORM.DIST(S63,NeuErsetzungZeitpunktAnbieter2,NeuSigmafaktor*NeuAnbieter2Lebensdauer/8760/4,TRUE)*$J$10+_xlfn.NORM.DIST(T63,2*NeuErsetzungZeitpunktAnbieter2,NeuSigmafaktor*NeuAnbieter2Lebensdauer/8760/4,TRUE)*$J$10-_xlfn.NORM.DIST(S63,2*NeuErsetzungZeitpunktAnbieter2,NeuSigmafaktor*NeuAnbieter2Lebensdauer/8760/4,TRUE)*$J$10</f>
        <v>0</v>
      </c>
      <c r="Z73" s="70">
        <f t="shared" ref="Z73" si="251">_xlfn.NORM.DIST(U63,NeuErsetzungZeitpunktAnbieter2,NeuSigmafaktor*NeuAnbieter2Lebensdauer/8760/4,TRUE)*$J$10-_xlfn.NORM.DIST(T63,NeuErsetzungZeitpunktAnbieter2,NeuSigmafaktor*NeuAnbieter2Lebensdauer/8760/4,TRUE)*$J$10+_xlfn.NORM.DIST(U63,2*NeuErsetzungZeitpunktAnbieter2,NeuSigmafaktor*NeuAnbieter2Lebensdauer/8760/4,TRUE)*$J$10-_xlfn.NORM.DIST(T63,2*NeuErsetzungZeitpunktAnbieter2,NeuSigmafaktor*NeuAnbieter2Lebensdauer/8760/4,TRUE)*$J$10</f>
        <v>0</v>
      </c>
      <c r="AA73" s="70">
        <f t="shared" ref="AA73" si="252">_xlfn.NORM.DIST(V63,NeuErsetzungZeitpunktAnbieter2,NeuSigmafaktor*NeuAnbieter2Lebensdauer/8760/4,TRUE)*$J$10-_xlfn.NORM.DIST(U63,NeuErsetzungZeitpunktAnbieter2,NeuSigmafaktor*NeuAnbieter2Lebensdauer/8760/4,TRUE)*$J$10+_xlfn.NORM.DIST(V63,2*NeuErsetzungZeitpunktAnbieter2,NeuSigmafaktor*NeuAnbieter2Lebensdauer/8760/4,TRUE)*$J$10-_xlfn.NORM.DIST(U63,2*NeuErsetzungZeitpunktAnbieter2,NeuSigmafaktor*NeuAnbieter2Lebensdauer/8760/4,TRUE)*$J$10</f>
        <v>0</v>
      </c>
      <c r="AB73" s="70">
        <f t="shared" ref="AB73" si="253">_xlfn.NORM.DIST(W63,NeuErsetzungZeitpunktAnbieter2,NeuSigmafaktor*NeuAnbieter2Lebensdauer/8760/4,TRUE)*$J$10-_xlfn.NORM.DIST(V63,NeuErsetzungZeitpunktAnbieter2,NeuSigmafaktor*NeuAnbieter2Lebensdauer/8760/4,TRUE)*$J$10+_xlfn.NORM.DIST(W63,2*NeuErsetzungZeitpunktAnbieter2,NeuSigmafaktor*NeuAnbieter2Lebensdauer/8760/4,TRUE)*$J$10-_xlfn.NORM.DIST(V63,2*NeuErsetzungZeitpunktAnbieter2,NeuSigmafaktor*NeuAnbieter2Lebensdauer/8760/4,TRUE)*$J$10</f>
        <v>0</v>
      </c>
      <c r="AC73" s="70">
        <f t="shared" ref="AC73" si="254">_xlfn.NORM.DIST(X63,NeuErsetzungZeitpunktAnbieter2,NeuSigmafaktor*NeuAnbieter2Lebensdauer/8760/4,TRUE)*$J$10-_xlfn.NORM.DIST(W63,NeuErsetzungZeitpunktAnbieter2,NeuSigmafaktor*NeuAnbieter2Lebensdauer/8760/4,TRUE)*$J$10+_xlfn.NORM.DIST(X63,2*NeuErsetzungZeitpunktAnbieter2,NeuSigmafaktor*NeuAnbieter2Lebensdauer/8760/4,TRUE)*$J$10-_xlfn.NORM.DIST(W63,2*NeuErsetzungZeitpunktAnbieter2,NeuSigmafaktor*NeuAnbieter2Lebensdauer/8760/4,TRUE)*$J$10</f>
        <v>0</v>
      </c>
      <c r="AD73" s="70">
        <f t="shared" ref="AD73" si="255">_xlfn.NORM.DIST(Y63,NeuErsetzungZeitpunktAnbieter2,NeuSigmafaktor*NeuAnbieter2Lebensdauer/8760/4,TRUE)*$J$10-_xlfn.NORM.DIST(X63,NeuErsetzungZeitpunktAnbieter2,NeuSigmafaktor*NeuAnbieter2Lebensdauer/8760/4,TRUE)*$J$10+_xlfn.NORM.DIST(Y63,2*NeuErsetzungZeitpunktAnbieter2,NeuSigmafaktor*NeuAnbieter2Lebensdauer/8760/4,TRUE)*$J$10-_xlfn.NORM.DIST(X63,2*NeuErsetzungZeitpunktAnbieter2,NeuSigmafaktor*NeuAnbieter2Lebensdauer/8760/4,TRUE)*$J$10</f>
        <v>0</v>
      </c>
      <c r="AE73" s="70">
        <f t="shared" ref="AE73" si="256">_xlfn.NORM.DIST(Z63,NeuErsetzungZeitpunktAnbieter2,NeuSigmafaktor*NeuAnbieter2Lebensdauer/8760/4,TRUE)*$J$10-_xlfn.NORM.DIST(Y63,NeuErsetzungZeitpunktAnbieter2,NeuSigmafaktor*NeuAnbieter2Lebensdauer/8760/4,TRUE)*$J$10+_xlfn.NORM.DIST(Z63,2*NeuErsetzungZeitpunktAnbieter2,NeuSigmafaktor*NeuAnbieter2Lebensdauer/8760/4,TRUE)*$J$10-_xlfn.NORM.DIST(Y63,2*NeuErsetzungZeitpunktAnbieter2,NeuSigmafaktor*NeuAnbieter2Lebensdauer/8760/4,TRUE)*$J$10</f>
        <v>0</v>
      </c>
      <c r="AF73" s="70">
        <f t="shared" ref="AF73" si="257">_xlfn.NORM.DIST(AA63,NeuErsetzungZeitpunktAnbieter2,NeuSigmafaktor*NeuAnbieter2Lebensdauer/8760/4,TRUE)*$J$10-_xlfn.NORM.DIST(Z63,NeuErsetzungZeitpunktAnbieter2,NeuSigmafaktor*NeuAnbieter2Lebensdauer/8760/4,TRUE)*$J$10+_xlfn.NORM.DIST(AA63,2*NeuErsetzungZeitpunktAnbieter2,NeuSigmafaktor*NeuAnbieter2Lebensdauer/8760/4,TRUE)*$J$10-_xlfn.NORM.DIST(Z63,2*NeuErsetzungZeitpunktAnbieter2,NeuSigmafaktor*NeuAnbieter2Lebensdauer/8760/4,TRUE)*$J$10</f>
        <v>0</v>
      </c>
      <c r="AG73" s="70">
        <f t="shared" ref="AG73" si="258">_xlfn.NORM.DIST(AB63,NeuErsetzungZeitpunktAnbieter2,NeuSigmafaktor*NeuAnbieter2Lebensdauer/8760/4,TRUE)*$J$10-_xlfn.NORM.DIST(AA63,NeuErsetzungZeitpunktAnbieter2,NeuSigmafaktor*NeuAnbieter2Lebensdauer/8760/4,TRUE)*$J$10+_xlfn.NORM.DIST(AB63,2*NeuErsetzungZeitpunktAnbieter2,NeuSigmafaktor*NeuAnbieter2Lebensdauer/8760/4,TRUE)*$J$10-_xlfn.NORM.DIST(AA63,2*NeuErsetzungZeitpunktAnbieter2,NeuSigmafaktor*NeuAnbieter2Lebensdauer/8760/4,TRUE)*$J$10</f>
        <v>0</v>
      </c>
      <c r="AH73" s="70">
        <f t="shared" ref="AH73" si="259">_xlfn.NORM.DIST(AC63,NeuErsetzungZeitpunktAnbieter2,NeuSigmafaktor*NeuAnbieter2Lebensdauer/8760/4,TRUE)*$J$10-_xlfn.NORM.DIST(AB63,NeuErsetzungZeitpunktAnbieter2,NeuSigmafaktor*NeuAnbieter2Lebensdauer/8760/4,TRUE)*$J$10+_xlfn.NORM.DIST(AC63,2*NeuErsetzungZeitpunktAnbieter2,NeuSigmafaktor*NeuAnbieter2Lebensdauer/8760/4,TRUE)*$J$10-_xlfn.NORM.DIST(AB63,2*NeuErsetzungZeitpunktAnbieter2,NeuSigmafaktor*NeuAnbieter2Lebensdauer/8760/4,TRUE)*$J$10</f>
        <v>0</v>
      </c>
    </row>
    <row r="74" spans="2:34" ht="20.100000000000001" customHeight="1" x14ac:dyDescent="0.25">
      <c r="B74" s="96">
        <v>7</v>
      </c>
      <c r="D74" s="70"/>
      <c r="E74" s="70"/>
      <c r="F74" s="70"/>
      <c r="G74" s="70"/>
      <c r="H74" s="70"/>
      <c r="I74" s="70"/>
      <c r="J74" s="70"/>
      <c r="K74" s="70">
        <f>_xlfn.NORM.DIST(E63,NeuErsetzungZeitpunktAnbieter2,NeuSigmafaktor*NeuAnbieter2Lebensdauer/8760/4,TRUE)*$K$10+_xlfn.NORM.DIST(E63,2*NeuErsetzungZeitpunktAnbieter2,NeuSigmafaktor*NeuAnbieter2Lebensdauer/8760/4,TRUE)*$K$10</f>
        <v>0</v>
      </c>
      <c r="L74" s="70">
        <f t="shared" ref="L74:X74" si="260">_xlfn.NORM.DIST(F63,NeuErsetzungZeitpunktAnbieter2,NeuSigmafaktor*NeuAnbieter2Lebensdauer/8760/4,TRUE)*$K$10-_xlfn.NORM.DIST(E63,NeuErsetzungZeitpunktAnbieter2,NeuSigmafaktor*NeuAnbieter2Lebensdauer/8760/4,TRUE)*$K$10+_xlfn.NORM.DIST(F63,2*NeuErsetzungZeitpunktAnbieter2,NeuSigmafaktor*NeuAnbieter2Lebensdauer/8760/4,TRUE)*$K$10-_xlfn.NORM.DIST(E63,2*NeuErsetzungZeitpunktAnbieter2,NeuSigmafaktor*NeuAnbieter2Lebensdauer/8760/4,TRUE)*$K$10</f>
        <v>0</v>
      </c>
      <c r="M74" s="70">
        <f t="shared" si="260"/>
        <v>0</v>
      </c>
      <c r="N74" s="70">
        <f t="shared" si="260"/>
        <v>0</v>
      </c>
      <c r="O74" s="70">
        <f t="shared" si="260"/>
        <v>0</v>
      </c>
      <c r="P74" s="70">
        <f t="shared" si="260"/>
        <v>0</v>
      </c>
      <c r="Q74" s="70">
        <f t="shared" si="260"/>
        <v>0</v>
      </c>
      <c r="R74" s="70">
        <f t="shared" si="260"/>
        <v>0</v>
      </c>
      <c r="S74" s="70">
        <f t="shared" si="260"/>
        <v>0</v>
      </c>
      <c r="T74" s="70">
        <f t="shared" si="260"/>
        <v>0</v>
      </c>
      <c r="U74" s="70">
        <f t="shared" si="260"/>
        <v>0</v>
      </c>
      <c r="V74" s="70">
        <f t="shared" si="260"/>
        <v>0</v>
      </c>
      <c r="W74" s="70">
        <f t="shared" si="260"/>
        <v>0</v>
      </c>
      <c r="X74" s="70">
        <f t="shared" si="260"/>
        <v>0</v>
      </c>
      <c r="Y74" s="70">
        <f t="shared" ref="Y74" si="261">_xlfn.NORM.DIST(S63,NeuErsetzungZeitpunktAnbieter2,NeuSigmafaktor*NeuAnbieter2Lebensdauer/8760/4,TRUE)*$K$10-_xlfn.NORM.DIST(R63,NeuErsetzungZeitpunktAnbieter2,NeuSigmafaktor*NeuAnbieter2Lebensdauer/8760/4,TRUE)*$K$10+_xlfn.NORM.DIST(S63,2*NeuErsetzungZeitpunktAnbieter2,NeuSigmafaktor*NeuAnbieter2Lebensdauer/8760/4,TRUE)*$K$10-_xlfn.NORM.DIST(R63,2*NeuErsetzungZeitpunktAnbieter2,NeuSigmafaktor*NeuAnbieter2Lebensdauer/8760/4,TRUE)*$K$10</f>
        <v>0</v>
      </c>
      <c r="Z74" s="70">
        <f t="shared" ref="Z74" si="262">_xlfn.NORM.DIST(T63,NeuErsetzungZeitpunktAnbieter2,NeuSigmafaktor*NeuAnbieter2Lebensdauer/8760/4,TRUE)*$K$10-_xlfn.NORM.DIST(S63,NeuErsetzungZeitpunktAnbieter2,NeuSigmafaktor*NeuAnbieter2Lebensdauer/8760/4,TRUE)*$K$10+_xlfn.NORM.DIST(T63,2*NeuErsetzungZeitpunktAnbieter2,NeuSigmafaktor*NeuAnbieter2Lebensdauer/8760/4,TRUE)*$K$10-_xlfn.NORM.DIST(S63,2*NeuErsetzungZeitpunktAnbieter2,NeuSigmafaktor*NeuAnbieter2Lebensdauer/8760/4,TRUE)*$K$10</f>
        <v>0</v>
      </c>
      <c r="AA74" s="70">
        <f t="shared" ref="AA74" si="263">_xlfn.NORM.DIST(U63,NeuErsetzungZeitpunktAnbieter2,NeuSigmafaktor*NeuAnbieter2Lebensdauer/8760/4,TRUE)*$K$10-_xlfn.NORM.DIST(T63,NeuErsetzungZeitpunktAnbieter2,NeuSigmafaktor*NeuAnbieter2Lebensdauer/8760/4,TRUE)*$K$10+_xlfn.NORM.DIST(U63,2*NeuErsetzungZeitpunktAnbieter2,NeuSigmafaktor*NeuAnbieter2Lebensdauer/8760/4,TRUE)*$K$10-_xlfn.NORM.DIST(T63,2*NeuErsetzungZeitpunktAnbieter2,NeuSigmafaktor*NeuAnbieter2Lebensdauer/8760/4,TRUE)*$K$10</f>
        <v>0</v>
      </c>
      <c r="AB74" s="70">
        <f t="shared" ref="AB74" si="264">_xlfn.NORM.DIST(V63,NeuErsetzungZeitpunktAnbieter2,NeuSigmafaktor*NeuAnbieter2Lebensdauer/8760/4,TRUE)*$K$10-_xlfn.NORM.DIST(U63,NeuErsetzungZeitpunktAnbieter2,NeuSigmafaktor*NeuAnbieter2Lebensdauer/8760/4,TRUE)*$K$10+_xlfn.NORM.DIST(V63,2*NeuErsetzungZeitpunktAnbieter2,NeuSigmafaktor*NeuAnbieter2Lebensdauer/8760/4,TRUE)*$K$10-_xlfn.NORM.DIST(U63,2*NeuErsetzungZeitpunktAnbieter2,NeuSigmafaktor*NeuAnbieter2Lebensdauer/8760/4,TRUE)*$K$10</f>
        <v>0</v>
      </c>
      <c r="AC74" s="70">
        <f t="shared" ref="AC74" si="265">_xlfn.NORM.DIST(W63,NeuErsetzungZeitpunktAnbieter2,NeuSigmafaktor*NeuAnbieter2Lebensdauer/8760/4,TRUE)*$K$10-_xlfn.NORM.DIST(V63,NeuErsetzungZeitpunktAnbieter2,NeuSigmafaktor*NeuAnbieter2Lebensdauer/8760/4,TRUE)*$K$10+_xlfn.NORM.DIST(W63,2*NeuErsetzungZeitpunktAnbieter2,NeuSigmafaktor*NeuAnbieter2Lebensdauer/8760/4,TRUE)*$K$10-_xlfn.NORM.DIST(V63,2*NeuErsetzungZeitpunktAnbieter2,NeuSigmafaktor*NeuAnbieter2Lebensdauer/8760/4,TRUE)*$K$10</f>
        <v>0</v>
      </c>
      <c r="AD74" s="70">
        <f t="shared" ref="AD74" si="266">_xlfn.NORM.DIST(X63,NeuErsetzungZeitpunktAnbieter2,NeuSigmafaktor*NeuAnbieter2Lebensdauer/8760/4,TRUE)*$K$10-_xlfn.NORM.DIST(W63,NeuErsetzungZeitpunktAnbieter2,NeuSigmafaktor*NeuAnbieter2Lebensdauer/8760/4,TRUE)*$K$10+_xlfn.NORM.DIST(X63,2*NeuErsetzungZeitpunktAnbieter2,NeuSigmafaktor*NeuAnbieter2Lebensdauer/8760/4,TRUE)*$K$10-_xlfn.NORM.DIST(W63,2*NeuErsetzungZeitpunktAnbieter2,NeuSigmafaktor*NeuAnbieter2Lebensdauer/8760/4,TRUE)*$K$10</f>
        <v>0</v>
      </c>
      <c r="AE74" s="70">
        <f t="shared" ref="AE74" si="267">_xlfn.NORM.DIST(Y63,NeuErsetzungZeitpunktAnbieter2,NeuSigmafaktor*NeuAnbieter2Lebensdauer/8760/4,TRUE)*$K$10-_xlfn.NORM.DIST(X63,NeuErsetzungZeitpunktAnbieter2,NeuSigmafaktor*NeuAnbieter2Lebensdauer/8760/4,TRUE)*$K$10+_xlfn.NORM.DIST(Y63,2*NeuErsetzungZeitpunktAnbieter2,NeuSigmafaktor*NeuAnbieter2Lebensdauer/8760/4,TRUE)*$K$10-_xlfn.NORM.DIST(X63,2*NeuErsetzungZeitpunktAnbieter2,NeuSigmafaktor*NeuAnbieter2Lebensdauer/8760/4,TRUE)*$K$10</f>
        <v>0</v>
      </c>
      <c r="AF74" s="70">
        <f t="shared" ref="AF74" si="268">_xlfn.NORM.DIST(Z63,NeuErsetzungZeitpunktAnbieter2,NeuSigmafaktor*NeuAnbieter2Lebensdauer/8760/4,TRUE)*$K$10-_xlfn.NORM.DIST(Y63,NeuErsetzungZeitpunktAnbieter2,NeuSigmafaktor*NeuAnbieter2Lebensdauer/8760/4,TRUE)*$K$10+_xlfn.NORM.DIST(Z63,2*NeuErsetzungZeitpunktAnbieter2,NeuSigmafaktor*NeuAnbieter2Lebensdauer/8760/4,TRUE)*$K$10-_xlfn.NORM.DIST(Y63,2*NeuErsetzungZeitpunktAnbieter2,NeuSigmafaktor*NeuAnbieter2Lebensdauer/8760/4,TRUE)*$K$10</f>
        <v>0</v>
      </c>
      <c r="AG74" s="70">
        <f t="shared" ref="AG74" si="269">_xlfn.NORM.DIST(AA63,NeuErsetzungZeitpunktAnbieter2,NeuSigmafaktor*NeuAnbieter2Lebensdauer/8760/4,TRUE)*$K$10-_xlfn.NORM.DIST(Z63,NeuErsetzungZeitpunktAnbieter2,NeuSigmafaktor*NeuAnbieter2Lebensdauer/8760/4,TRUE)*$K$10+_xlfn.NORM.DIST(AA63,2*NeuErsetzungZeitpunktAnbieter2,NeuSigmafaktor*NeuAnbieter2Lebensdauer/8760/4,TRUE)*$K$10-_xlfn.NORM.DIST(Z63,2*NeuErsetzungZeitpunktAnbieter2,NeuSigmafaktor*NeuAnbieter2Lebensdauer/8760/4,TRUE)*$K$10</f>
        <v>0</v>
      </c>
      <c r="AH74" s="70">
        <f t="shared" ref="AH74" si="270">_xlfn.NORM.DIST(AB63,NeuErsetzungZeitpunktAnbieter2,NeuSigmafaktor*NeuAnbieter2Lebensdauer/8760/4,TRUE)*$K$10-_xlfn.NORM.DIST(AA63,NeuErsetzungZeitpunktAnbieter2,NeuSigmafaktor*NeuAnbieter2Lebensdauer/8760/4,TRUE)*$K$10+_xlfn.NORM.DIST(AB63,2*NeuErsetzungZeitpunktAnbieter2,NeuSigmafaktor*NeuAnbieter2Lebensdauer/8760/4,TRUE)*$K$10-_xlfn.NORM.DIST(AA63,2*NeuErsetzungZeitpunktAnbieter2,NeuSigmafaktor*NeuAnbieter2Lebensdauer/8760/4,TRUE)*$K$10</f>
        <v>0</v>
      </c>
    </row>
    <row r="75" spans="2:34" ht="20.100000000000001" customHeight="1" x14ac:dyDescent="0.25">
      <c r="B75" s="96">
        <v>8</v>
      </c>
      <c r="D75" s="70"/>
      <c r="E75" s="70"/>
      <c r="F75" s="70"/>
      <c r="G75" s="70"/>
      <c r="H75" s="70"/>
      <c r="I75" s="70"/>
      <c r="J75" s="70"/>
      <c r="K75" s="70"/>
      <c r="L75" s="70">
        <f>_xlfn.NORM.DIST(E63,NeuErsetzungZeitpunktAnbieter2,NeuSigmafaktor*NeuAnbieter2Lebensdauer/8760/4,TRUE)*$L$10+_xlfn.NORM.DIST(E63,2*NeuErsetzungZeitpunktAnbieter2,NeuSigmafaktor*NeuAnbieter2Lebensdauer/8760/4,TRUE)*$L$10</f>
        <v>0</v>
      </c>
      <c r="M75" s="70">
        <f t="shared" ref="M75:X75" si="271">_xlfn.NORM.DIST(F63,NeuErsetzungZeitpunktAnbieter2,NeuSigmafaktor*NeuAnbieter2Lebensdauer/8760/4,TRUE)*$L$10-_xlfn.NORM.DIST(E63,NeuErsetzungZeitpunktAnbieter2,NeuSigmafaktor*NeuAnbieter2Lebensdauer/8760/4,TRUE)*$L$10+_xlfn.NORM.DIST(F63,2*NeuErsetzungZeitpunktAnbieter2,NeuSigmafaktor*NeuAnbieter2Lebensdauer/8760/4,TRUE)*$L$10-_xlfn.NORM.DIST(E63,2*NeuErsetzungZeitpunktAnbieter2,NeuSigmafaktor*NeuAnbieter2Lebensdauer/8760/4,TRUE)*$L$10</f>
        <v>0</v>
      </c>
      <c r="N75" s="70">
        <f t="shared" si="271"/>
        <v>0</v>
      </c>
      <c r="O75" s="70">
        <f t="shared" si="271"/>
        <v>0</v>
      </c>
      <c r="P75" s="70">
        <f t="shared" si="271"/>
        <v>0</v>
      </c>
      <c r="Q75" s="70">
        <f t="shared" si="271"/>
        <v>0</v>
      </c>
      <c r="R75" s="70">
        <f t="shared" si="271"/>
        <v>0</v>
      </c>
      <c r="S75" s="70">
        <f t="shared" si="271"/>
        <v>0</v>
      </c>
      <c r="T75" s="70">
        <f t="shared" si="271"/>
        <v>0</v>
      </c>
      <c r="U75" s="70">
        <f t="shared" si="271"/>
        <v>0</v>
      </c>
      <c r="V75" s="70">
        <f t="shared" si="271"/>
        <v>0</v>
      </c>
      <c r="W75" s="70">
        <f t="shared" si="271"/>
        <v>0</v>
      </c>
      <c r="X75" s="70">
        <f t="shared" si="271"/>
        <v>0</v>
      </c>
      <c r="Y75" s="70">
        <f t="shared" ref="Y75" si="272">_xlfn.NORM.DIST(R63,NeuErsetzungZeitpunktAnbieter2,NeuSigmafaktor*NeuAnbieter2Lebensdauer/8760/4,TRUE)*$L$10-_xlfn.NORM.DIST(Q63,NeuErsetzungZeitpunktAnbieter2,NeuSigmafaktor*NeuAnbieter2Lebensdauer/8760/4,TRUE)*$L$10+_xlfn.NORM.DIST(R63,2*NeuErsetzungZeitpunktAnbieter2,NeuSigmafaktor*NeuAnbieter2Lebensdauer/8760/4,TRUE)*$L$10-_xlfn.NORM.DIST(Q63,2*NeuErsetzungZeitpunktAnbieter2,NeuSigmafaktor*NeuAnbieter2Lebensdauer/8760/4,TRUE)*$L$10</f>
        <v>0</v>
      </c>
      <c r="Z75" s="70">
        <f t="shared" ref="Z75" si="273">_xlfn.NORM.DIST(S63,NeuErsetzungZeitpunktAnbieter2,NeuSigmafaktor*NeuAnbieter2Lebensdauer/8760/4,TRUE)*$L$10-_xlfn.NORM.DIST(R63,NeuErsetzungZeitpunktAnbieter2,NeuSigmafaktor*NeuAnbieter2Lebensdauer/8760/4,TRUE)*$L$10+_xlfn.NORM.DIST(S63,2*NeuErsetzungZeitpunktAnbieter2,NeuSigmafaktor*NeuAnbieter2Lebensdauer/8760/4,TRUE)*$L$10-_xlfn.NORM.DIST(R63,2*NeuErsetzungZeitpunktAnbieter2,NeuSigmafaktor*NeuAnbieter2Lebensdauer/8760/4,TRUE)*$L$10</f>
        <v>0</v>
      </c>
      <c r="AA75" s="70">
        <f t="shared" ref="AA75" si="274">_xlfn.NORM.DIST(T63,NeuErsetzungZeitpunktAnbieter2,NeuSigmafaktor*NeuAnbieter2Lebensdauer/8760/4,TRUE)*$L$10-_xlfn.NORM.DIST(S63,NeuErsetzungZeitpunktAnbieter2,NeuSigmafaktor*NeuAnbieter2Lebensdauer/8760/4,TRUE)*$L$10+_xlfn.NORM.DIST(T63,2*NeuErsetzungZeitpunktAnbieter2,NeuSigmafaktor*NeuAnbieter2Lebensdauer/8760/4,TRUE)*$L$10-_xlfn.NORM.DIST(S63,2*NeuErsetzungZeitpunktAnbieter2,NeuSigmafaktor*NeuAnbieter2Lebensdauer/8760/4,TRUE)*$L$10</f>
        <v>0</v>
      </c>
      <c r="AB75" s="70">
        <f t="shared" ref="AB75" si="275">_xlfn.NORM.DIST(U63,NeuErsetzungZeitpunktAnbieter2,NeuSigmafaktor*NeuAnbieter2Lebensdauer/8760/4,TRUE)*$L$10-_xlfn.NORM.DIST(T63,NeuErsetzungZeitpunktAnbieter2,NeuSigmafaktor*NeuAnbieter2Lebensdauer/8760/4,TRUE)*$L$10+_xlfn.NORM.DIST(U63,2*NeuErsetzungZeitpunktAnbieter2,NeuSigmafaktor*NeuAnbieter2Lebensdauer/8760/4,TRUE)*$L$10-_xlfn.NORM.DIST(T63,2*NeuErsetzungZeitpunktAnbieter2,NeuSigmafaktor*NeuAnbieter2Lebensdauer/8760/4,TRUE)*$L$10</f>
        <v>0</v>
      </c>
      <c r="AC75" s="70">
        <f t="shared" ref="AC75" si="276">_xlfn.NORM.DIST(V63,NeuErsetzungZeitpunktAnbieter2,NeuSigmafaktor*NeuAnbieter2Lebensdauer/8760/4,TRUE)*$L$10-_xlfn.NORM.DIST(U63,NeuErsetzungZeitpunktAnbieter2,NeuSigmafaktor*NeuAnbieter2Lebensdauer/8760/4,TRUE)*$L$10+_xlfn.NORM.DIST(V63,2*NeuErsetzungZeitpunktAnbieter2,NeuSigmafaktor*NeuAnbieter2Lebensdauer/8760/4,TRUE)*$L$10-_xlfn.NORM.DIST(U63,2*NeuErsetzungZeitpunktAnbieter2,NeuSigmafaktor*NeuAnbieter2Lebensdauer/8760/4,TRUE)*$L$10</f>
        <v>0</v>
      </c>
      <c r="AD75" s="70">
        <f t="shared" ref="AD75" si="277">_xlfn.NORM.DIST(W63,NeuErsetzungZeitpunktAnbieter2,NeuSigmafaktor*NeuAnbieter2Lebensdauer/8760/4,TRUE)*$L$10-_xlfn.NORM.DIST(V63,NeuErsetzungZeitpunktAnbieter2,NeuSigmafaktor*NeuAnbieter2Lebensdauer/8760/4,TRUE)*$L$10+_xlfn.NORM.DIST(W63,2*NeuErsetzungZeitpunktAnbieter2,NeuSigmafaktor*NeuAnbieter2Lebensdauer/8760/4,TRUE)*$L$10-_xlfn.NORM.DIST(V63,2*NeuErsetzungZeitpunktAnbieter2,NeuSigmafaktor*NeuAnbieter2Lebensdauer/8760/4,TRUE)*$L$10</f>
        <v>0</v>
      </c>
      <c r="AE75" s="70">
        <f t="shared" ref="AE75" si="278">_xlfn.NORM.DIST(X63,NeuErsetzungZeitpunktAnbieter2,NeuSigmafaktor*NeuAnbieter2Lebensdauer/8760/4,TRUE)*$L$10-_xlfn.NORM.DIST(W63,NeuErsetzungZeitpunktAnbieter2,NeuSigmafaktor*NeuAnbieter2Lebensdauer/8760/4,TRUE)*$L$10+_xlfn.NORM.DIST(X63,2*NeuErsetzungZeitpunktAnbieter2,NeuSigmafaktor*NeuAnbieter2Lebensdauer/8760/4,TRUE)*$L$10-_xlfn.NORM.DIST(W63,2*NeuErsetzungZeitpunktAnbieter2,NeuSigmafaktor*NeuAnbieter2Lebensdauer/8760/4,TRUE)*$L$10</f>
        <v>0</v>
      </c>
      <c r="AF75" s="70">
        <f t="shared" ref="AF75" si="279">_xlfn.NORM.DIST(Y63,NeuErsetzungZeitpunktAnbieter2,NeuSigmafaktor*NeuAnbieter2Lebensdauer/8760/4,TRUE)*$L$10-_xlfn.NORM.DIST(X63,NeuErsetzungZeitpunktAnbieter2,NeuSigmafaktor*NeuAnbieter2Lebensdauer/8760/4,TRUE)*$L$10+_xlfn.NORM.DIST(Y63,2*NeuErsetzungZeitpunktAnbieter2,NeuSigmafaktor*NeuAnbieter2Lebensdauer/8760/4,TRUE)*$L$10-_xlfn.NORM.DIST(X63,2*NeuErsetzungZeitpunktAnbieter2,NeuSigmafaktor*NeuAnbieter2Lebensdauer/8760/4,TRUE)*$L$10</f>
        <v>0</v>
      </c>
      <c r="AG75" s="70">
        <f t="shared" ref="AG75" si="280">_xlfn.NORM.DIST(Z63,NeuErsetzungZeitpunktAnbieter2,NeuSigmafaktor*NeuAnbieter2Lebensdauer/8760/4,TRUE)*$L$10-_xlfn.NORM.DIST(Y63,NeuErsetzungZeitpunktAnbieter2,NeuSigmafaktor*NeuAnbieter2Lebensdauer/8760/4,TRUE)*$L$10+_xlfn.NORM.DIST(Z63,2*NeuErsetzungZeitpunktAnbieter2,NeuSigmafaktor*NeuAnbieter2Lebensdauer/8760/4,TRUE)*$L$10-_xlfn.NORM.DIST(Y63,2*NeuErsetzungZeitpunktAnbieter2,NeuSigmafaktor*NeuAnbieter2Lebensdauer/8760/4,TRUE)*$L$10</f>
        <v>0</v>
      </c>
      <c r="AH75" s="70">
        <f t="shared" ref="AH75" si="281">_xlfn.NORM.DIST(AA63,NeuErsetzungZeitpunktAnbieter2,NeuSigmafaktor*NeuAnbieter2Lebensdauer/8760/4,TRUE)*$L$10-_xlfn.NORM.DIST(Z63,NeuErsetzungZeitpunktAnbieter2,NeuSigmafaktor*NeuAnbieter2Lebensdauer/8760/4,TRUE)*$L$10+_xlfn.NORM.DIST(AA63,2*NeuErsetzungZeitpunktAnbieter2,NeuSigmafaktor*NeuAnbieter2Lebensdauer/8760/4,TRUE)*$L$10-_xlfn.NORM.DIST(Z63,2*NeuErsetzungZeitpunktAnbieter2,NeuSigmafaktor*NeuAnbieter2Lebensdauer/8760/4,TRUE)*$L$10</f>
        <v>0</v>
      </c>
    </row>
    <row r="76" spans="2:34" ht="20.100000000000001" customHeight="1" x14ac:dyDescent="0.25">
      <c r="B76" s="96">
        <v>9</v>
      </c>
      <c r="D76" s="70"/>
      <c r="E76" s="70"/>
      <c r="F76" s="70"/>
      <c r="G76" s="70"/>
      <c r="H76" s="70"/>
      <c r="I76" s="70"/>
      <c r="J76" s="70"/>
      <c r="K76" s="70"/>
      <c r="L76" s="70"/>
      <c r="M76" s="70">
        <f>_xlfn.NORM.DIST(E63,NeuErsetzungZeitpunktAnbieter2,NeuSigmafaktor*NeuAnbieter2Lebensdauer/8760/4,TRUE)*$M$10+_xlfn.NORM.DIST(E63,2*NeuErsetzungZeitpunktAnbieter2,NeuSigmafaktor*NeuAnbieter2Lebensdauer/8760/4,TRUE)*$M$10</f>
        <v>0</v>
      </c>
      <c r="N76" s="70">
        <f t="shared" ref="N76:X76" si="282">_xlfn.NORM.DIST(F63,NeuErsetzungZeitpunktAnbieter2,NeuSigmafaktor*NeuAnbieter2Lebensdauer/8760/4,TRUE)*$M$10-_xlfn.NORM.DIST(E63,NeuErsetzungZeitpunktAnbieter2,NeuSigmafaktor*NeuAnbieter2Lebensdauer/8760/4,TRUE)*$M$10+_xlfn.NORM.DIST(F63,2*NeuErsetzungZeitpunktAnbieter2,NeuSigmafaktor*NeuAnbieter2Lebensdauer/8760/4,TRUE)*$M$10-_xlfn.NORM.DIST(E63,2*NeuErsetzungZeitpunktAnbieter2,NeuSigmafaktor*NeuAnbieter2Lebensdauer/8760/4,TRUE)*$M$10</f>
        <v>0</v>
      </c>
      <c r="O76" s="70">
        <f t="shared" si="282"/>
        <v>0</v>
      </c>
      <c r="P76" s="70">
        <f t="shared" si="282"/>
        <v>0</v>
      </c>
      <c r="Q76" s="70">
        <f t="shared" si="282"/>
        <v>0</v>
      </c>
      <c r="R76" s="70">
        <f t="shared" si="282"/>
        <v>0</v>
      </c>
      <c r="S76" s="70">
        <f t="shared" si="282"/>
        <v>0</v>
      </c>
      <c r="T76" s="70">
        <f t="shared" si="282"/>
        <v>0</v>
      </c>
      <c r="U76" s="70">
        <f t="shared" si="282"/>
        <v>0</v>
      </c>
      <c r="V76" s="70">
        <f t="shared" si="282"/>
        <v>0</v>
      </c>
      <c r="W76" s="70">
        <f t="shared" si="282"/>
        <v>0</v>
      </c>
      <c r="X76" s="70">
        <f t="shared" si="282"/>
        <v>0</v>
      </c>
      <c r="Y76" s="70">
        <f t="shared" ref="Y76" si="283">_xlfn.NORM.DIST(Q63,NeuErsetzungZeitpunktAnbieter2,NeuSigmafaktor*NeuAnbieter2Lebensdauer/8760/4,TRUE)*$M$10-_xlfn.NORM.DIST(P63,NeuErsetzungZeitpunktAnbieter2,NeuSigmafaktor*NeuAnbieter2Lebensdauer/8760/4,TRUE)*$M$10+_xlfn.NORM.DIST(Q63,2*NeuErsetzungZeitpunktAnbieter2,NeuSigmafaktor*NeuAnbieter2Lebensdauer/8760/4,TRUE)*$M$10-_xlfn.NORM.DIST(P63,2*NeuErsetzungZeitpunktAnbieter2,NeuSigmafaktor*NeuAnbieter2Lebensdauer/8760/4,TRUE)*$M$10</f>
        <v>0</v>
      </c>
      <c r="Z76" s="70">
        <f t="shared" ref="Z76" si="284">_xlfn.NORM.DIST(R63,NeuErsetzungZeitpunktAnbieter2,NeuSigmafaktor*NeuAnbieter2Lebensdauer/8760/4,TRUE)*$M$10-_xlfn.NORM.DIST(Q63,NeuErsetzungZeitpunktAnbieter2,NeuSigmafaktor*NeuAnbieter2Lebensdauer/8760/4,TRUE)*$M$10+_xlfn.NORM.DIST(R63,2*NeuErsetzungZeitpunktAnbieter2,NeuSigmafaktor*NeuAnbieter2Lebensdauer/8760/4,TRUE)*$M$10-_xlfn.NORM.DIST(Q63,2*NeuErsetzungZeitpunktAnbieter2,NeuSigmafaktor*NeuAnbieter2Lebensdauer/8760/4,TRUE)*$M$10</f>
        <v>0</v>
      </c>
      <c r="AA76" s="70">
        <f t="shared" ref="AA76" si="285">_xlfn.NORM.DIST(S63,NeuErsetzungZeitpunktAnbieter2,NeuSigmafaktor*NeuAnbieter2Lebensdauer/8760/4,TRUE)*$M$10-_xlfn.NORM.DIST(R63,NeuErsetzungZeitpunktAnbieter2,NeuSigmafaktor*NeuAnbieter2Lebensdauer/8760/4,TRUE)*$M$10+_xlfn.NORM.DIST(S63,2*NeuErsetzungZeitpunktAnbieter2,NeuSigmafaktor*NeuAnbieter2Lebensdauer/8760/4,TRUE)*$M$10-_xlfn.NORM.DIST(R63,2*NeuErsetzungZeitpunktAnbieter2,NeuSigmafaktor*NeuAnbieter2Lebensdauer/8760/4,TRUE)*$M$10</f>
        <v>0</v>
      </c>
      <c r="AB76" s="70">
        <f t="shared" ref="AB76" si="286">_xlfn.NORM.DIST(T63,NeuErsetzungZeitpunktAnbieter2,NeuSigmafaktor*NeuAnbieter2Lebensdauer/8760/4,TRUE)*$M$10-_xlfn.NORM.DIST(S63,NeuErsetzungZeitpunktAnbieter2,NeuSigmafaktor*NeuAnbieter2Lebensdauer/8760/4,TRUE)*$M$10+_xlfn.NORM.DIST(T63,2*NeuErsetzungZeitpunktAnbieter2,NeuSigmafaktor*NeuAnbieter2Lebensdauer/8760/4,TRUE)*$M$10-_xlfn.NORM.DIST(S63,2*NeuErsetzungZeitpunktAnbieter2,NeuSigmafaktor*NeuAnbieter2Lebensdauer/8760/4,TRUE)*$M$10</f>
        <v>0</v>
      </c>
      <c r="AC76" s="70">
        <f t="shared" ref="AC76" si="287">_xlfn.NORM.DIST(U63,NeuErsetzungZeitpunktAnbieter2,NeuSigmafaktor*NeuAnbieter2Lebensdauer/8760/4,TRUE)*$M$10-_xlfn.NORM.DIST(T63,NeuErsetzungZeitpunktAnbieter2,NeuSigmafaktor*NeuAnbieter2Lebensdauer/8760/4,TRUE)*$M$10+_xlfn.NORM.DIST(U63,2*NeuErsetzungZeitpunktAnbieter2,NeuSigmafaktor*NeuAnbieter2Lebensdauer/8760/4,TRUE)*$M$10-_xlfn.NORM.DIST(T63,2*NeuErsetzungZeitpunktAnbieter2,NeuSigmafaktor*NeuAnbieter2Lebensdauer/8760/4,TRUE)*$M$10</f>
        <v>0</v>
      </c>
      <c r="AD76" s="70">
        <f t="shared" ref="AD76" si="288">_xlfn.NORM.DIST(V63,NeuErsetzungZeitpunktAnbieter2,NeuSigmafaktor*NeuAnbieter2Lebensdauer/8760/4,TRUE)*$M$10-_xlfn.NORM.DIST(U63,NeuErsetzungZeitpunktAnbieter2,NeuSigmafaktor*NeuAnbieter2Lebensdauer/8760/4,TRUE)*$M$10+_xlfn.NORM.DIST(V63,2*NeuErsetzungZeitpunktAnbieter2,NeuSigmafaktor*NeuAnbieter2Lebensdauer/8760/4,TRUE)*$M$10-_xlfn.NORM.DIST(U63,2*NeuErsetzungZeitpunktAnbieter2,NeuSigmafaktor*NeuAnbieter2Lebensdauer/8760/4,TRUE)*$M$10</f>
        <v>0</v>
      </c>
      <c r="AE76" s="70">
        <f t="shared" ref="AE76" si="289">_xlfn.NORM.DIST(W63,NeuErsetzungZeitpunktAnbieter2,NeuSigmafaktor*NeuAnbieter2Lebensdauer/8760/4,TRUE)*$M$10-_xlfn.NORM.DIST(V63,NeuErsetzungZeitpunktAnbieter2,NeuSigmafaktor*NeuAnbieter2Lebensdauer/8760/4,TRUE)*$M$10+_xlfn.NORM.DIST(W63,2*NeuErsetzungZeitpunktAnbieter2,NeuSigmafaktor*NeuAnbieter2Lebensdauer/8760/4,TRUE)*$M$10-_xlfn.NORM.DIST(V63,2*NeuErsetzungZeitpunktAnbieter2,NeuSigmafaktor*NeuAnbieter2Lebensdauer/8760/4,TRUE)*$M$10</f>
        <v>0</v>
      </c>
      <c r="AF76" s="70">
        <f t="shared" ref="AF76" si="290">_xlfn.NORM.DIST(X63,NeuErsetzungZeitpunktAnbieter2,NeuSigmafaktor*NeuAnbieter2Lebensdauer/8760/4,TRUE)*$M$10-_xlfn.NORM.DIST(W63,NeuErsetzungZeitpunktAnbieter2,NeuSigmafaktor*NeuAnbieter2Lebensdauer/8760/4,TRUE)*$M$10+_xlfn.NORM.DIST(X63,2*NeuErsetzungZeitpunktAnbieter2,NeuSigmafaktor*NeuAnbieter2Lebensdauer/8760/4,TRUE)*$M$10-_xlfn.NORM.DIST(W63,2*NeuErsetzungZeitpunktAnbieter2,NeuSigmafaktor*NeuAnbieter2Lebensdauer/8760/4,TRUE)*$M$10</f>
        <v>0</v>
      </c>
      <c r="AG76" s="70">
        <f t="shared" ref="AG76" si="291">_xlfn.NORM.DIST(Y63,NeuErsetzungZeitpunktAnbieter2,NeuSigmafaktor*NeuAnbieter2Lebensdauer/8760/4,TRUE)*$M$10-_xlfn.NORM.DIST(X63,NeuErsetzungZeitpunktAnbieter2,NeuSigmafaktor*NeuAnbieter2Lebensdauer/8760/4,TRUE)*$M$10+_xlfn.NORM.DIST(Y63,2*NeuErsetzungZeitpunktAnbieter2,NeuSigmafaktor*NeuAnbieter2Lebensdauer/8760/4,TRUE)*$M$10-_xlfn.NORM.DIST(X63,2*NeuErsetzungZeitpunktAnbieter2,NeuSigmafaktor*NeuAnbieter2Lebensdauer/8760/4,TRUE)*$M$10</f>
        <v>0</v>
      </c>
      <c r="AH76" s="70">
        <f t="shared" ref="AH76" si="292">_xlfn.NORM.DIST(Z63,NeuErsetzungZeitpunktAnbieter2,NeuSigmafaktor*NeuAnbieter2Lebensdauer/8760/4,TRUE)*$M$10-_xlfn.NORM.DIST(Y63,NeuErsetzungZeitpunktAnbieter2,NeuSigmafaktor*NeuAnbieter2Lebensdauer/8760/4,TRUE)*$M$10+_xlfn.NORM.DIST(Z63,2*NeuErsetzungZeitpunktAnbieter2,NeuSigmafaktor*NeuAnbieter2Lebensdauer/8760/4,TRUE)*$M$10-_xlfn.NORM.DIST(Y63,2*NeuErsetzungZeitpunktAnbieter2,NeuSigmafaktor*NeuAnbieter2Lebensdauer/8760/4,TRUE)*$M$10</f>
        <v>0</v>
      </c>
    </row>
    <row r="77" spans="2:34" ht="20.100000000000001" customHeight="1" x14ac:dyDescent="0.25">
      <c r="B77" s="96">
        <v>10</v>
      </c>
      <c r="D77" s="70"/>
      <c r="E77" s="70"/>
      <c r="F77" s="70"/>
      <c r="G77" s="70"/>
      <c r="H77" s="70"/>
      <c r="I77" s="70"/>
      <c r="J77" s="70"/>
      <c r="K77" s="70"/>
      <c r="L77" s="70"/>
      <c r="M77" s="70"/>
      <c r="N77" s="70">
        <f>_xlfn.NORM.DIST(E63,NeuErsetzungZeitpunktAnbieter2,NeuSigmafaktor*NeuAnbieter2Lebensdauer/8760/4,TRUE)*$N$10+_xlfn.NORM.DIST(E63,2*NeuErsetzungZeitpunktAnbieter2,NeuSigmafaktor*NeuAnbieter2Lebensdauer/8760/4,TRUE)*$N$10</f>
        <v>0</v>
      </c>
      <c r="O77" s="70">
        <f t="shared" ref="O77:X77" si="293">_xlfn.NORM.DIST(F63,NeuErsetzungZeitpunktAnbieter2,NeuSigmafaktor*NeuAnbieter2Lebensdauer/8760/4,TRUE)*$N$10-_xlfn.NORM.DIST(E63,NeuErsetzungZeitpunktAnbieter2,NeuSigmafaktor*NeuAnbieter2Lebensdauer/8760/4,TRUE)*$N$10+_xlfn.NORM.DIST(F63,2*NeuErsetzungZeitpunktAnbieter2,NeuSigmafaktor*NeuAnbieter2Lebensdauer/8760/4,TRUE)*$N$10-_xlfn.NORM.DIST(E63,2*NeuErsetzungZeitpunktAnbieter2,NeuSigmafaktor*NeuAnbieter2Lebensdauer/8760/4,TRUE)*$N$10</f>
        <v>0</v>
      </c>
      <c r="P77" s="70">
        <f t="shared" si="293"/>
        <v>0</v>
      </c>
      <c r="Q77" s="70">
        <f t="shared" si="293"/>
        <v>0</v>
      </c>
      <c r="R77" s="70">
        <f t="shared" si="293"/>
        <v>0</v>
      </c>
      <c r="S77" s="70">
        <f t="shared" si="293"/>
        <v>0</v>
      </c>
      <c r="T77" s="70">
        <f t="shared" si="293"/>
        <v>0</v>
      </c>
      <c r="U77" s="70">
        <f t="shared" si="293"/>
        <v>0</v>
      </c>
      <c r="V77" s="70">
        <f t="shared" si="293"/>
        <v>0</v>
      </c>
      <c r="W77" s="70">
        <f t="shared" si="293"/>
        <v>0</v>
      </c>
      <c r="X77" s="70">
        <f t="shared" si="293"/>
        <v>0</v>
      </c>
      <c r="Y77" s="70">
        <f t="shared" ref="Y77" si="294">_xlfn.NORM.DIST(P63,NeuErsetzungZeitpunktAnbieter2,NeuSigmafaktor*NeuAnbieter2Lebensdauer/8760/4,TRUE)*$N$10-_xlfn.NORM.DIST(O63,NeuErsetzungZeitpunktAnbieter2,NeuSigmafaktor*NeuAnbieter2Lebensdauer/8760/4,TRUE)*$N$10+_xlfn.NORM.DIST(P63,2*NeuErsetzungZeitpunktAnbieter2,NeuSigmafaktor*NeuAnbieter2Lebensdauer/8760/4,TRUE)*$N$10-_xlfn.NORM.DIST(O63,2*NeuErsetzungZeitpunktAnbieter2,NeuSigmafaktor*NeuAnbieter2Lebensdauer/8760/4,TRUE)*$N$10</f>
        <v>0</v>
      </c>
      <c r="Z77" s="70">
        <f t="shared" ref="Z77" si="295">_xlfn.NORM.DIST(Q63,NeuErsetzungZeitpunktAnbieter2,NeuSigmafaktor*NeuAnbieter2Lebensdauer/8760/4,TRUE)*$N$10-_xlfn.NORM.DIST(P63,NeuErsetzungZeitpunktAnbieter2,NeuSigmafaktor*NeuAnbieter2Lebensdauer/8760/4,TRUE)*$N$10+_xlfn.NORM.DIST(Q63,2*NeuErsetzungZeitpunktAnbieter2,NeuSigmafaktor*NeuAnbieter2Lebensdauer/8760/4,TRUE)*$N$10-_xlfn.NORM.DIST(P63,2*NeuErsetzungZeitpunktAnbieter2,NeuSigmafaktor*NeuAnbieter2Lebensdauer/8760/4,TRUE)*$N$10</f>
        <v>0</v>
      </c>
      <c r="AA77" s="70">
        <f t="shared" ref="AA77" si="296">_xlfn.NORM.DIST(R63,NeuErsetzungZeitpunktAnbieter2,NeuSigmafaktor*NeuAnbieter2Lebensdauer/8760/4,TRUE)*$N$10-_xlfn.NORM.DIST(Q63,NeuErsetzungZeitpunktAnbieter2,NeuSigmafaktor*NeuAnbieter2Lebensdauer/8760/4,TRUE)*$N$10+_xlfn.NORM.DIST(R63,2*NeuErsetzungZeitpunktAnbieter2,NeuSigmafaktor*NeuAnbieter2Lebensdauer/8760/4,TRUE)*$N$10-_xlfn.NORM.DIST(Q63,2*NeuErsetzungZeitpunktAnbieter2,NeuSigmafaktor*NeuAnbieter2Lebensdauer/8760/4,TRUE)*$N$10</f>
        <v>0</v>
      </c>
      <c r="AB77" s="70">
        <f t="shared" ref="AB77" si="297">_xlfn.NORM.DIST(S63,NeuErsetzungZeitpunktAnbieter2,NeuSigmafaktor*NeuAnbieter2Lebensdauer/8760/4,TRUE)*$N$10-_xlfn.NORM.DIST(R63,NeuErsetzungZeitpunktAnbieter2,NeuSigmafaktor*NeuAnbieter2Lebensdauer/8760/4,TRUE)*$N$10+_xlfn.NORM.DIST(S63,2*NeuErsetzungZeitpunktAnbieter2,NeuSigmafaktor*NeuAnbieter2Lebensdauer/8760/4,TRUE)*$N$10-_xlfn.NORM.DIST(R63,2*NeuErsetzungZeitpunktAnbieter2,NeuSigmafaktor*NeuAnbieter2Lebensdauer/8760/4,TRUE)*$N$10</f>
        <v>0</v>
      </c>
      <c r="AC77" s="70">
        <f t="shared" ref="AC77" si="298">_xlfn.NORM.DIST(T63,NeuErsetzungZeitpunktAnbieter2,NeuSigmafaktor*NeuAnbieter2Lebensdauer/8760/4,TRUE)*$N$10-_xlfn.NORM.DIST(S63,NeuErsetzungZeitpunktAnbieter2,NeuSigmafaktor*NeuAnbieter2Lebensdauer/8760/4,TRUE)*$N$10+_xlfn.NORM.DIST(T63,2*NeuErsetzungZeitpunktAnbieter2,NeuSigmafaktor*NeuAnbieter2Lebensdauer/8760/4,TRUE)*$N$10-_xlfn.NORM.DIST(S63,2*NeuErsetzungZeitpunktAnbieter2,NeuSigmafaktor*NeuAnbieter2Lebensdauer/8760/4,TRUE)*$N$10</f>
        <v>0</v>
      </c>
      <c r="AD77" s="70">
        <f t="shared" ref="AD77" si="299">_xlfn.NORM.DIST(U63,NeuErsetzungZeitpunktAnbieter2,NeuSigmafaktor*NeuAnbieter2Lebensdauer/8760/4,TRUE)*$N$10-_xlfn.NORM.DIST(T63,NeuErsetzungZeitpunktAnbieter2,NeuSigmafaktor*NeuAnbieter2Lebensdauer/8760/4,TRUE)*$N$10+_xlfn.NORM.DIST(U63,2*NeuErsetzungZeitpunktAnbieter2,NeuSigmafaktor*NeuAnbieter2Lebensdauer/8760/4,TRUE)*$N$10-_xlfn.NORM.DIST(T63,2*NeuErsetzungZeitpunktAnbieter2,NeuSigmafaktor*NeuAnbieter2Lebensdauer/8760/4,TRUE)*$N$10</f>
        <v>0</v>
      </c>
      <c r="AE77" s="70">
        <f t="shared" ref="AE77" si="300">_xlfn.NORM.DIST(V63,NeuErsetzungZeitpunktAnbieter2,NeuSigmafaktor*NeuAnbieter2Lebensdauer/8760/4,TRUE)*$N$10-_xlfn.NORM.DIST(U63,NeuErsetzungZeitpunktAnbieter2,NeuSigmafaktor*NeuAnbieter2Lebensdauer/8760/4,TRUE)*$N$10+_xlfn.NORM.DIST(V63,2*NeuErsetzungZeitpunktAnbieter2,NeuSigmafaktor*NeuAnbieter2Lebensdauer/8760/4,TRUE)*$N$10-_xlfn.NORM.DIST(U63,2*NeuErsetzungZeitpunktAnbieter2,NeuSigmafaktor*NeuAnbieter2Lebensdauer/8760/4,TRUE)*$N$10</f>
        <v>0</v>
      </c>
      <c r="AF77" s="70">
        <f t="shared" ref="AF77" si="301">_xlfn.NORM.DIST(W63,NeuErsetzungZeitpunktAnbieter2,NeuSigmafaktor*NeuAnbieter2Lebensdauer/8760/4,TRUE)*$N$10-_xlfn.NORM.DIST(V63,NeuErsetzungZeitpunktAnbieter2,NeuSigmafaktor*NeuAnbieter2Lebensdauer/8760/4,TRUE)*$N$10+_xlfn.NORM.DIST(W63,2*NeuErsetzungZeitpunktAnbieter2,NeuSigmafaktor*NeuAnbieter2Lebensdauer/8760/4,TRUE)*$N$10-_xlfn.NORM.DIST(V63,2*NeuErsetzungZeitpunktAnbieter2,NeuSigmafaktor*NeuAnbieter2Lebensdauer/8760/4,TRUE)*$N$10</f>
        <v>0</v>
      </c>
      <c r="AG77" s="70">
        <f t="shared" ref="AG77" si="302">_xlfn.NORM.DIST(X63,NeuErsetzungZeitpunktAnbieter2,NeuSigmafaktor*NeuAnbieter2Lebensdauer/8760/4,TRUE)*$N$10-_xlfn.NORM.DIST(W63,NeuErsetzungZeitpunktAnbieter2,NeuSigmafaktor*NeuAnbieter2Lebensdauer/8760/4,TRUE)*$N$10+_xlfn.NORM.DIST(X63,2*NeuErsetzungZeitpunktAnbieter2,NeuSigmafaktor*NeuAnbieter2Lebensdauer/8760/4,TRUE)*$N$10-_xlfn.NORM.DIST(W63,2*NeuErsetzungZeitpunktAnbieter2,NeuSigmafaktor*NeuAnbieter2Lebensdauer/8760/4,TRUE)*$N$10</f>
        <v>0</v>
      </c>
      <c r="AH77" s="70">
        <f t="shared" ref="AH77" si="303">_xlfn.NORM.DIST(Y63,NeuErsetzungZeitpunktAnbieter2,NeuSigmafaktor*NeuAnbieter2Lebensdauer/8760/4,TRUE)*$N$10-_xlfn.NORM.DIST(X63,NeuErsetzungZeitpunktAnbieter2,NeuSigmafaktor*NeuAnbieter2Lebensdauer/8760/4,TRUE)*$N$10+_xlfn.NORM.DIST(Y63,2*NeuErsetzungZeitpunktAnbieter2,NeuSigmafaktor*NeuAnbieter2Lebensdauer/8760/4,TRUE)*$N$10-_xlfn.NORM.DIST(X63,2*NeuErsetzungZeitpunktAnbieter2,NeuSigmafaktor*NeuAnbieter2Lebensdauer/8760/4,TRUE)*$N$10</f>
        <v>0</v>
      </c>
    </row>
    <row r="78" spans="2:34" ht="20.100000000000001" customHeight="1" x14ac:dyDescent="0.25">
      <c r="B78" s="96">
        <v>11</v>
      </c>
      <c r="D78" s="70"/>
      <c r="E78" s="70"/>
      <c r="F78" s="70"/>
      <c r="G78" s="70"/>
      <c r="H78" s="70"/>
      <c r="I78" s="70"/>
      <c r="J78" s="70"/>
      <c r="K78" s="70"/>
      <c r="L78" s="70"/>
      <c r="M78" s="70"/>
      <c r="N78" s="70"/>
      <c r="O78" s="70">
        <f>_xlfn.NORM.DIST(E63,NeuErsetzungZeitpunktAnbieter2,NeuSigmafaktor*NeuAnbieter2Lebensdauer/8760/4,TRUE)*$O$10+_xlfn.NORM.DIST(E63,2*NeuErsetzungZeitpunktAnbieter2,NeuSigmafaktor*NeuAnbieter2Lebensdauer/8760/4,TRUE)*$O$10</f>
        <v>0</v>
      </c>
      <c r="P78" s="70">
        <f t="shared" ref="P78:X78" si="304">_xlfn.NORM.DIST(F63,NeuErsetzungZeitpunktAnbieter2,NeuSigmafaktor*NeuAnbieter2Lebensdauer/8760/4,TRUE)*$O$10-_xlfn.NORM.DIST(E63,NeuErsetzungZeitpunktAnbieter2,NeuSigmafaktor*NeuAnbieter2Lebensdauer/8760/4,TRUE)*$O$10+_xlfn.NORM.DIST(F63,2*NeuErsetzungZeitpunktAnbieter2,NeuSigmafaktor*NeuAnbieter2Lebensdauer/8760/4,TRUE)*$O$10-_xlfn.NORM.DIST(E63,2*NeuErsetzungZeitpunktAnbieter2,NeuSigmafaktor*NeuAnbieter2Lebensdauer/8760/4,TRUE)*$O$10</f>
        <v>0</v>
      </c>
      <c r="Q78" s="70">
        <f t="shared" si="304"/>
        <v>0</v>
      </c>
      <c r="R78" s="70">
        <f t="shared" si="304"/>
        <v>0</v>
      </c>
      <c r="S78" s="70">
        <f t="shared" si="304"/>
        <v>0</v>
      </c>
      <c r="T78" s="70">
        <f t="shared" si="304"/>
        <v>0</v>
      </c>
      <c r="U78" s="70">
        <f t="shared" si="304"/>
        <v>0</v>
      </c>
      <c r="V78" s="70">
        <f t="shared" si="304"/>
        <v>0</v>
      </c>
      <c r="W78" s="70">
        <f t="shared" si="304"/>
        <v>0</v>
      </c>
      <c r="X78" s="70">
        <f t="shared" si="304"/>
        <v>0</v>
      </c>
      <c r="Y78" s="70">
        <f t="shared" ref="Y78" si="305">_xlfn.NORM.DIST(O63,NeuErsetzungZeitpunktAnbieter2,NeuSigmafaktor*NeuAnbieter2Lebensdauer/8760/4,TRUE)*$O$10-_xlfn.NORM.DIST(N63,NeuErsetzungZeitpunktAnbieter2,NeuSigmafaktor*NeuAnbieter2Lebensdauer/8760/4,TRUE)*$O$10+_xlfn.NORM.DIST(O63,2*NeuErsetzungZeitpunktAnbieter2,NeuSigmafaktor*NeuAnbieter2Lebensdauer/8760/4,TRUE)*$O$10-_xlfn.NORM.DIST(N63,2*NeuErsetzungZeitpunktAnbieter2,NeuSigmafaktor*NeuAnbieter2Lebensdauer/8760/4,TRUE)*$O$10</f>
        <v>0</v>
      </c>
      <c r="Z78" s="70">
        <f t="shared" ref="Z78" si="306">_xlfn.NORM.DIST(P63,NeuErsetzungZeitpunktAnbieter2,NeuSigmafaktor*NeuAnbieter2Lebensdauer/8760/4,TRUE)*$O$10-_xlfn.NORM.DIST(O63,NeuErsetzungZeitpunktAnbieter2,NeuSigmafaktor*NeuAnbieter2Lebensdauer/8760/4,TRUE)*$O$10+_xlfn.NORM.DIST(P63,2*NeuErsetzungZeitpunktAnbieter2,NeuSigmafaktor*NeuAnbieter2Lebensdauer/8760/4,TRUE)*$O$10-_xlfn.NORM.DIST(O63,2*NeuErsetzungZeitpunktAnbieter2,NeuSigmafaktor*NeuAnbieter2Lebensdauer/8760/4,TRUE)*$O$10</f>
        <v>0</v>
      </c>
      <c r="AA78" s="70">
        <f t="shared" ref="AA78" si="307">_xlfn.NORM.DIST(Q63,NeuErsetzungZeitpunktAnbieter2,NeuSigmafaktor*NeuAnbieter2Lebensdauer/8760/4,TRUE)*$O$10-_xlfn.NORM.DIST(P63,NeuErsetzungZeitpunktAnbieter2,NeuSigmafaktor*NeuAnbieter2Lebensdauer/8760/4,TRUE)*$O$10+_xlfn.NORM.DIST(Q63,2*NeuErsetzungZeitpunktAnbieter2,NeuSigmafaktor*NeuAnbieter2Lebensdauer/8760/4,TRUE)*$O$10-_xlfn.NORM.DIST(P63,2*NeuErsetzungZeitpunktAnbieter2,NeuSigmafaktor*NeuAnbieter2Lebensdauer/8760/4,TRUE)*$O$10</f>
        <v>0</v>
      </c>
      <c r="AB78" s="70">
        <f t="shared" ref="AB78" si="308">_xlfn.NORM.DIST(R63,NeuErsetzungZeitpunktAnbieter2,NeuSigmafaktor*NeuAnbieter2Lebensdauer/8760/4,TRUE)*$O$10-_xlfn.NORM.DIST(Q63,NeuErsetzungZeitpunktAnbieter2,NeuSigmafaktor*NeuAnbieter2Lebensdauer/8760/4,TRUE)*$O$10+_xlfn.NORM.DIST(R63,2*NeuErsetzungZeitpunktAnbieter2,NeuSigmafaktor*NeuAnbieter2Lebensdauer/8760/4,TRUE)*$O$10-_xlfn.NORM.DIST(Q63,2*NeuErsetzungZeitpunktAnbieter2,NeuSigmafaktor*NeuAnbieter2Lebensdauer/8760/4,TRUE)*$O$10</f>
        <v>0</v>
      </c>
      <c r="AC78" s="70">
        <f t="shared" ref="AC78" si="309">_xlfn.NORM.DIST(S63,NeuErsetzungZeitpunktAnbieter2,NeuSigmafaktor*NeuAnbieter2Lebensdauer/8760/4,TRUE)*$O$10-_xlfn.NORM.DIST(R63,NeuErsetzungZeitpunktAnbieter2,NeuSigmafaktor*NeuAnbieter2Lebensdauer/8760/4,TRUE)*$O$10+_xlfn.NORM.DIST(S63,2*NeuErsetzungZeitpunktAnbieter2,NeuSigmafaktor*NeuAnbieter2Lebensdauer/8760/4,TRUE)*$O$10-_xlfn.NORM.DIST(R63,2*NeuErsetzungZeitpunktAnbieter2,NeuSigmafaktor*NeuAnbieter2Lebensdauer/8760/4,TRUE)*$O$10</f>
        <v>0</v>
      </c>
      <c r="AD78" s="70">
        <f t="shared" ref="AD78" si="310">_xlfn.NORM.DIST(T63,NeuErsetzungZeitpunktAnbieter2,NeuSigmafaktor*NeuAnbieter2Lebensdauer/8760/4,TRUE)*$O$10-_xlfn.NORM.DIST(S63,NeuErsetzungZeitpunktAnbieter2,NeuSigmafaktor*NeuAnbieter2Lebensdauer/8760/4,TRUE)*$O$10+_xlfn.NORM.DIST(T63,2*NeuErsetzungZeitpunktAnbieter2,NeuSigmafaktor*NeuAnbieter2Lebensdauer/8760/4,TRUE)*$O$10-_xlfn.NORM.DIST(S63,2*NeuErsetzungZeitpunktAnbieter2,NeuSigmafaktor*NeuAnbieter2Lebensdauer/8760/4,TRUE)*$O$10</f>
        <v>0</v>
      </c>
      <c r="AE78" s="70">
        <f t="shared" ref="AE78" si="311">_xlfn.NORM.DIST(U63,NeuErsetzungZeitpunktAnbieter2,NeuSigmafaktor*NeuAnbieter2Lebensdauer/8760/4,TRUE)*$O$10-_xlfn.NORM.DIST(T63,NeuErsetzungZeitpunktAnbieter2,NeuSigmafaktor*NeuAnbieter2Lebensdauer/8760/4,TRUE)*$O$10+_xlfn.NORM.DIST(U63,2*NeuErsetzungZeitpunktAnbieter2,NeuSigmafaktor*NeuAnbieter2Lebensdauer/8760/4,TRUE)*$O$10-_xlfn.NORM.DIST(T63,2*NeuErsetzungZeitpunktAnbieter2,NeuSigmafaktor*NeuAnbieter2Lebensdauer/8760/4,TRUE)*$O$10</f>
        <v>0</v>
      </c>
      <c r="AF78" s="70">
        <f t="shared" ref="AF78" si="312">_xlfn.NORM.DIST(V63,NeuErsetzungZeitpunktAnbieter2,NeuSigmafaktor*NeuAnbieter2Lebensdauer/8760/4,TRUE)*$O$10-_xlfn.NORM.DIST(U63,NeuErsetzungZeitpunktAnbieter2,NeuSigmafaktor*NeuAnbieter2Lebensdauer/8760/4,TRUE)*$O$10+_xlfn.NORM.DIST(V63,2*NeuErsetzungZeitpunktAnbieter2,NeuSigmafaktor*NeuAnbieter2Lebensdauer/8760/4,TRUE)*$O$10-_xlfn.NORM.DIST(U63,2*NeuErsetzungZeitpunktAnbieter2,NeuSigmafaktor*NeuAnbieter2Lebensdauer/8760/4,TRUE)*$O$10</f>
        <v>0</v>
      </c>
      <c r="AG78" s="70">
        <f t="shared" ref="AG78" si="313">_xlfn.NORM.DIST(W63,NeuErsetzungZeitpunktAnbieter2,NeuSigmafaktor*NeuAnbieter2Lebensdauer/8760/4,TRUE)*$O$10-_xlfn.NORM.DIST(V63,NeuErsetzungZeitpunktAnbieter2,NeuSigmafaktor*NeuAnbieter2Lebensdauer/8760/4,TRUE)*$O$10+_xlfn.NORM.DIST(W63,2*NeuErsetzungZeitpunktAnbieter2,NeuSigmafaktor*NeuAnbieter2Lebensdauer/8760/4,TRUE)*$O$10-_xlfn.NORM.DIST(V63,2*NeuErsetzungZeitpunktAnbieter2,NeuSigmafaktor*NeuAnbieter2Lebensdauer/8760/4,TRUE)*$O$10</f>
        <v>0</v>
      </c>
      <c r="AH78" s="70">
        <f t="shared" ref="AH78" si="314">_xlfn.NORM.DIST(X63,NeuErsetzungZeitpunktAnbieter2,NeuSigmafaktor*NeuAnbieter2Lebensdauer/8760/4,TRUE)*$O$10-_xlfn.NORM.DIST(W63,NeuErsetzungZeitpunktAnbieter2,NeuSigmafaktor*NeuAnbieter2Lebensdauer/8760/4,TRUE)*$O$10+_xlfn.NORM.DIST(X63,2*NeuErsetzungZeitpunktAnbieter2,NeuSigmafaktor*NeuAnbieter2Lebensdauer/8760/4,TRUE)*$O$10-_xlfn.NORM.DIST(W63,2*NeuErsetzungZeitpunktAnbieter2,NeuSigmafaktor*NeuAnbieter2Lebensdauer/8760/4,TRUE)*$O$10</f>
        <v>0</v>
      </c>
    </row>
    <row r="79" spans="2:34" ht="20.100000000000001" customHeight="1" x14ac:dyDescent="0.25">
      <c r="B79" s="96">
        <v>12</v>
      </c>
      <c r="D79" s="70"/>
      <c r="E79" s="70"/>
      <c r="F79" s="70"/>
      <c r="G79" s="70"/>
      <c r="H79" s="70"/>
      <c r="I79" s="70"/>
      <c r="J79" s="70"/>
      <c r="K79" s="70"/>
      <c r="L79" s="70"/>
      <c r="M79" s="70"/>
      <c r="N79" s="70"/>
      <c r="O79" s="70"/>
      <c r="P79" s="70">
        <f>_xlfn.NORM.DIST(E63,NeuErsetzungZeitpunktAnbieter2,NeuSigmafaktor*NeuAnbieter2Lebensdauer/8760/4,TRUE)*$P$10+_xlfn.NORM.DIST(E63,2*NeuErsetzungZeitpunktAnbieter2,NeuSigmafaktor*NeuAnbieter2Lebensdauer/8760/4,TRUE)*$P$10</f>
        <v>0</v>
      </c>
      <c r="Q79" s="70">
        <f t="shared" ref="Q79:X79" si="315">_xlfn.NORM.DIST(F63,NeuErsetzungZeitpunktAnbieter2,NeuSigmafaktor*NeuAnbieter2Lebensdauer/8760/4,TRUE)*$P$10-_xlfn.NORM.DIST(E63,NeuErsetzungZeitpunktAnbieter2,NeuSigmafaktor*NeuAnbieter2Lebensdauer/8760/4,TRUE)*$P$10+_xlfn.NORM.DIST(F63,2*NeuErsetzungZeitpunktAnbieter2,NeuSigmafaktor*NeuAnbieter2Lebensdauer/8760/4,TRUE)*$P$10-_xlfn.NORM.DIST(E63,2*NeuErsetzungZeitpunktAnbieter2,NeuSigmafaktor*NeuAnbieter2Lebensdauer/8760/4,TRUE)*$P$10</f>
        <v>0</v>
      </c>
      <c r="R79" s="70">
        <f t="shared" si="315"/>
        <v>0</v>
      </c>
      <c r="S79" s="70">
        <f t="shared" si="315"/>
        <v>0</v>
      </c>
      <c r="T79" s="70">
        <f t="shared" si="315"/>
        <v>0</v>
      </c>
      <c r="U79" s="70">
        <f t="shared" si="315"/>
        <v>0</v>
      </c>
      <c r="V79" s="70">
        <f t="shared" si="315"/>
        <v>0</v>
      </c>
      <c r="W79" s="70">
        <f t="shared" si="315"/>
        <v>0</v>
      </c>
      <c r="X79" s="70">
        <f t="shared" si="315"/>
        <v>0</v>
      </c>
      <c r="Y79" s="70">
        <f t="shared" ref="Y79" si="316">_xlfn.NORM.DIST(N63,NeuErsetzungZeitpunktAnbieter2,NeuSigmafaktor*NeuAnbieter2Lebensdauer/8760/4,TRUE)*$P$10-_xlfn.NORM.DIST(M63,NeuErsetzungZeitpunktAnbieter2,NeuSigmafaktor*NeuAnbieter2Lebensdauer/8760/4,TRUE)*$P$10+_xlfn.NORM.DIST(N63,2*NeuErsetzungZeitpunktAnbieter2,NeuSigmafaktor*NeuAnbieter2Lebensdauer/8760/4,TRUE)*$P$10-_xlfn.NORM.DIST(M63,2*NeuErsetzungZeitpunktAnbieter2,NeuSigmafaktor*NeuAnbieter2Lebensdauer/8760/4,TRUE)*$P$10</f>
        <v>0</v>
      </c>
      <c r="Z79" s="70">
        <f t="shared" ref="Z79" si="317">_xlfn.NORM.DIST(O63,NeuErsetzungZeitpunktAnbieter2,NeuSigmafaktor*NeuAnbieter2Lebensdauer/8760/4,TRUE)*$P$10-_xlfn.NORM.DIST(N63,NeuErsetzungZeitpunktAnbieter2,NeuSigmafaktor*NeuAnbieter2Lebensdauer/8760/4,TRUE)*$P$10+_xlfn.NORM.DIST(O63,2*NeuErsetzungZeitpunktAnbieter2,NeuSigmafaktor*NeuAnbieter2Lebensdauer/8760/4,TRUE)*$P$10-_xlfn.NORM.DIST(N63,2*NeuErsetzungZeitpunktAnbieter2,NeuSigmafaktor*NeuAnbieter2Lebensdauer/8760/4,TRUE)*$P$10</f>
        <v>0</v>
      </c>
      <c r="AA79" s="70">
        <f t="shared" ref="AA79" si="318">_xlfn.NORM.DIST(P63,NeuErsetzungZeitpunktAnbieter2,NeuSigmafaktor*NeuAnbieter2Lebensdauer/8760/4,TRUE)*$P$10-_xlfn.NORM.DIST(O63,NeuErsetzungZeitpunktAnbieter2,NeuSigmafaktor*NeuAnbieter2Lebensdauer/8760/4,TRUE)*$P$10+_xlfn.NORM.DIST(P63,2*NeuErsetzungZeitpunktAnbieter2,NeuSigmafaktor*NeuAnbieter2Lebensdauer/8760/4,TRUE)*$P$10-_xlfn.NORM.DIST(O63,2*NeuErsetzungZeitpunktAnbieter2,NeuSigmafaktor*NeuAnbieter2Lebensdauer/8760/4,TRUE)*$P$10</f>
        <v>0</v>
      </c>
      <c r="AB79" s="70">
        <f t="shared" ref="AB79" si="319">_xlfn.NORM.DIST(Q63,NeuErsetzungZeitpunktAnbieter2,NeuSigmafaktor*NeuAnbieter2Lebensdauer/8760/4,TRUE)*$P$10-_xlfn.NORM.DIST(P63,NeuErsetzungZeitpunktAnbieter2,NeuSigmafaktor*NeuAnbieter2Lebensdauer/8760/4,TRUE)*$P$10+_xlfn.NORM.DIST(Q63,2*NeuErsetzungZeitpunktAnbieter2,NeuSigmafaktor*NeuAnbieter2Lebensdauer/8760/4,TRUE)*$P$10-_xlfn.NORM.DIST(P63,2*NeuErsetzungZeitpunktAnbieter2,NeuSigmafaktor*NeuAnbieter2Lebensdauer/8760/4,TRUE)*$P$10</f>
        <v>0</v>
      </c>
      <c r="AC79" s="70">
        <f t="shared" ref="AC79" si="320">_xlfn.NORM.DIST(R63,NeuErsetzungZeitpunktAnbieter2,NeuSigmafaktor*NeuAnbieter2Lebensdauer/8760/4,TRUE)*$P$10-_xlfn.NORM.DIST(Q63,NeuErsetzungZeitpunktAnbieter2,NeuSigmafaktor*NeuAnbieter2Lebensdauer/8760/4,TRUE)*$P$10+_xlfn.NORM.DIST(R63,2*NeuErsetzungZeitpunktAnbieter2,NeuSigmafaktor*NeuAnbieter2Lebensdauer/8760/4,TRUE)*$P$10-_xlfn.NORM.DIST(Q63,2*NeuErsetzungZeitpunktAnbieter2,NeuSigmafaktor*NeuAnbieter2Lebensdauer/8760/4,TRUE)*$P$10</f>
        <v>0</v>
      </c>
      <c r="AD79" s="70">
        <f t="shared" ref="AD79" si="321">_xlfn.NORM.DIST(S63,NeuErsetzungZeitpunktAnbieter2,NeuSigmafaktor*NeuAnbieter2Lebensdauer/8760/4,TRUE)*$P$10-_xlfn.NORM.DIST(R63,NeuErsetzungZeitpunktAnbieter2,NeuSigmafaktor*NeuAnbieter2Lebensdauer/8760/4,TRUE)*$P$10+_xlfn.NORM.DIST(S63,2*NeuErsetzungZeitpunktAnbieter2,NeuSigmafaktor*NeuAnbieter2Lebensdauer/8760/4,TRUE)*$P$10-_xlfn.NORM.DIST(R63,2*NeuErsetzungZeitpunktAnbieter2,NeuSigmafaktor*NeuAnbieter2Lebensdauer/8760/4,TRUE)*$P$10</f>
        <v>0</v>
      </c>
      <c r="AE79" s="70">
        <f t="shared" ref="AE79" si="322">_xlfn.NORM.DIST(T63,NeuErsetzungZeitpunktAnbieter2,NeuSigmafaktor*NeuAnbieter2Lebensdauer/8760/4,TRUE)*$P$10-_xlfn.NORM.DIST(S63,NeuErsetzungZeitpunktAnbieter2,NeuSigmafaktor*NeuAnbieter2Lebensdauer/8760/4,TRUE)*$P$10+_xlfn.NORM.DIST(T63,2*NeuErsetzungZeitpunktAnbieter2,NeuSigmafaktor*NeuAnbieter2Lebensdauer/8760/4,TRUE)*$P$10-_xlfn.NORM.DIST(S63,2*NeuErsetzungZeitpunktAnbieter2,NeuSigmafaktor*NeuAnbieter2Lebensdauer/8760/4,TRUE)*$P$10</f>
        <v>0</v>
      </c>
      <c r="AF79" s="70">
        <f t="shared" ref="AF79" si="323">_xlfn.NORM.DIST(U63,NeuErsetzungZeitpunktAnbieter2,NeuSigmafaktor*NeuAnbieter2Lebensdauer/8760/4,TRUE)*$P$10-_xlfn.NORM.DIST(T63,NeuErsetzungZeitpunktAnbieter2,NeuSigmafaktor*NeuAnbieter2Lebensdauer/8760/4,TRUE)*$P$10+_xlfn.NORM.DIST(U63,2*NeuErsetzungZeitpunktAnbieter2,NeuSigmafaktor*NeuAnbieter2Lebensdauer/8760/4,TRUE)*$P$10-_xlfn.NORM.DIST(T63,2*NeuErsetzungZeitpunktAnbieter2,NeuSigmafaktor*NeuAnbieter2Lebensdauer/8760/4,TRUE)*$P$10</f>
        <v>0</v>
      </c>
      <c r="AG79" s="70">
        <f t="shared" ref="AG79" si="324">_xlfn.NORM.DIST(V63,NeuErsetzungZeitpunktAnbieter2,NeuSigmafaktor*NeuAnbieter2Lebensdauer/8760/4,TRUE)*$P$10-_xlfn.NORM.DIST(U63,NeuErsetzungZeitpunktAnbieter2,NeuSigmafaktor*NeuAnbieter2Lebensdauer/8760/4,TRUE)*$P$10+_xlfn.NORM.DIST(V63,2*NeuErsetzungZeitpunktAnbieter2,NeuSigmafaktor*NeuAnbieter2Lebensdauer/8760/4,TRUE)*$P$10-_xlfn.NORM.DIST(U63,2*NeuErsetzungZeitpunktAnbieter2,NeuSigmafaktor*NeuAnbieter2Lebensdauer/8760/4,TRUE)*$P$10</f>
        <v>0</v>
      </c>
      <c r="AH79" s="70">
        <f t="shared" ref="AH79" si="325">_xlfn.NORM.DIST(W63,NeuErsetzungZeitpunktAnbieter2,NeuSigmafaktor*NeuAnbieter2Lebensdauer/8760/4,TRUE)*$P$10-_xlfn.NORM.DIST(V63,NeuErsetzungZeitpunktAnbieter2,NeuSigmafaktor*NeuAnbieter2Lebensdauer/8760/4,TRUE)*$P$10+_xlfn.NORM.DIST(W63,2*NeuErsetzungZeitpunktAnbieter2,NeuSigmafaktor*NeuAnbieter2Lebensdauer/8760/4,TRUE)*$P$10-_xlfn.NORM.DIST(V63,2*NeuErsetzungZeitpunktAnbieter2,NeuSigmafaktor*NeuAnbieter2Lebensdauer/8760/4,TRUE)*$P$10</f>
        <v>0</v>
      </c>
    </row>
    <row r="80" spans="2:34" ht="20.100000000000001" customHeight="1" x14ac:dyDescent="0.25">
      <c r="B80" s="96">
        <v>13</v>
      </c>
      <c r="D80" s="70"/>
      <c r="E80" s="70"/>
      <c r="F80" s="70"/>
      <c r="G80" s="70"/>
      <c r="H80" s="70"/>
      <c r="I80" s="70"/>
      <c r="J80" s="70"/>
      <c r="K80" s="70"/>
      <c r="L80" s="70"/>
      <c r="M80" s="70"/>
      <c r="N80" s="70"/>
      <c r="O80" s="70"/>
      <c r="P80" s="70"/>
      <c r="Q80" s="70">
        <f>_xlfn.NORM.DIST(E63,NeuErsetzungZeitpunktAnbieter2,NeuSigmafaktor*NeuAnbieter2Lebensdauer/8760/4,TRUE)*$Q$10+_xlfn.NORM.DIST(E63,2*NeuErsetzungZeitpunktAnbieter2,NeuSigmafaktor*NeuAnbieter2Lebensdauer/8760/4,TRUE)*$Q$10</f>
        <v>0</v>
      </c>
      <c r="R80" s="70">
        <f t="shared" ref="R80:X80" si="326">_xlfn.NORM.DIST(F63,NeuErsetzungZeitpunktAnbieter2,NeuSigmafaktor*NeuAnbieter2Lebensdauer/8760/4,TRUE)*$Q$10-_xlfn.NORM.DIST(E63,NeuErsetzungZeitpunktAnbieter2,NeuSigmafaktor*NeuAnbieter2Lebensdauer/8760/4,TRUE)*$Q$10+_xlfn.NORM.DIST(F63,2*NeuErsetzungZeitpunktAnbieter2,NeuSigmafaktor*NeuAnbieter2Lebensdauer/8760/4,TRUE)*$Q$10-_xlfn.NORM.DIST(E63,2*NeuErsetzungZeitpunktAnbieter2,NeuSigmafaktor*NeuAnbieter2Lebensdauer/8760/4,TRUE)*$Q$10</f>
        <v>0</v>
      </c>
      <c r="S80" s="70">
        <f t="shared" si="326"/>
        <v>0</v>
      </c>
      <c r="T80" s="70">
        <f t="shared" si="326"/>
        <v>0</v>
      </c>
      <c r="U80" s="70">
        <f t="shared" si="326"/>
        <v>0</v>
      </c>
      <c r="V80" s="70">
        <f t="shared" si="326"/>
        <v>0</v>
      </c>
      <c r="W80" s="70">
        <f t="shared" si="326"/>
        <v>0</v>
      </c>
      <c r="X80" s="70">
        <f t="shared" si="326"/>
        <v>0</v>
      </c>
      <c r="Y80" s="70">
        <f t="shared" ref="Y80" si="327">_xlfn.NORM.DIST(M63,NeuErsetzungZeitpunktAnbieter2,NeuSigmafaktor*NeuAnbieter2Lebensdauer/8760/4,TRUE)*$Q$10-_xlfn.NORM.DIST(L63,NeuErsetzungZeitpunktAnbieter2,NeuSigmafaktor*NeuAnbieter2Lebensdauer/8760/4,TRUE)*$Q$10+_xlfn.NORM.DIST(M63,2*NeuErsetzungZeitpunktAnbieter2,NeuSigmafaktor*NeuAnbieter2Lebensdauer/8760/4,TRUE)*$Q$10-_xlfn.NORM.DIST(L63,2*NeuErsetzungZeitpunktAnbieter2,NeuSigmafaktor*NeuAnbieter2Lebensdauer/8760/4,TRUE)*$Q$10</f>
        <v>0</v>
      </c>
      <c r="Z80" s="70">
        <f t="shared" ref="Z80" si="328">_xlfn.NORM.DIST(N63,NeuErsetzungZeitpunktAnbieter2,NeuSigmafaktor*NeuAnbieter2Lebensdauer/8760/4,TRUE)*$Q$10-_xlfn.NORM.DIST(M63,NeuErsetzungZeitpunktAnbieter2,NeuSigmafaktor*NeuAnbieter2Lebensdauer/8760/4,TRUE)*$Q$10+_xlfn.NORM.DIST(N63,2*NeuErsetzungZeitpunktAnbieter2,NeuSigmafaktor*NeuAnbieter2Lebensdauer/8760/4,TRUE)*$Q$10-_xlfn.NORM.DIST(M63,2*NeuErsetzungZeitpunktAnbieter2,NeuSigmafaktor*NeuAnbieter2Lebensdauer/8760/4,TRUE)*$Q$10</f>
        <v>0</v>
      </c>
      <c r="AA80" s="70">
        <f t="shared" ref="AA80" si="329">_xlfn.NORM.DIST(O63,NeuErsetzungZeitpunktAnbieter2,NeuSigmafaktor*NeuAnbieter2Lebensdauer/8760/4,TRUE)*$Q$10-_xlfn.NORM.DIST(N63,NeuErsetzungZeitpunktAnbieter2,NeuSigmafaktor*NeuAnbieter2Lebensdauer/8760/4,TRUE)*$Q$10+_xlfn.NORM.DIST(O63,2*NeuErsetzungZeitpunktAnbieter2,NeuSigmafaktor*NeuAnbieter2Lebensdauer/8760/4,TRUE)*$Q$10-_xlfn.NORM.DIST(N63,2*NeuErsetzungZeitpunktAnbieter2,NeuSigmafaktor*NeuAnbieter2Lebensdauer/8760/4,TRUE)*$Q$10</f>
        <v>0</v>
      </c>
      <c r="AB80" s="70">
        <f t="shared" ref="AB80" si="330">_xlfn.NORM.DIST(P63,NeuErsetzungZeitpunktAnbieter2,NeuSigmafaktor*NeuAnbieter2Lebensdauer/8760/4,TRUE)*$Q$10-_xlfn.NORM.DIST(O63,NeuErsetzungZeitpunktAnbieter2,NeuSigmafaktor*NeuAnbieter2Lebensdauer/8760/4,TRUE)*$Q$10+_xlfn.NORM.DIST(P63,2*NeuErsetzungZeitpunktAnbieter2,NeuSigmafaktor*NeuAnbieter2Lebensdauer/8760/4,TRUE)*$Q$10-_xlfn.NORM.DIST(O63,2*NeuErsetzungZeitpunktAnbieter2,NeuSigmafaktor*NeuAnbieter2Lebensdauer/8760/4,TRUE)*$Q$10</f>
        <v>0</v>
      </c>
      <c r="AC80" s="70">
        <f t="shared" ref="AC80" si="331">_xlfn.NORM.DIST(Q63,NeuErsetzungZeitpunktAnbieter2,NeuSigmafaktor*NeuAnbieter2Lebensdauer/8760/4,TRUE)*$Q$10-_xlfn.NORM.DIST(P63,NeuErsetzungZeitpunktAnbieter2,NeuSigmafaktor*NeuAnbieter2Lebensdauer/8760/4,TRUE)*$Q$10+_xlfn.NORM.DIST(Q63,2*NeuErsetzungZeitpunktAnbieter2,NeuSigmafaktor*NeuAnbieter2Lebensdauer/8760/4,TRUE)*$Q$10-_xlfn.NORM.DIST(P63,2*NeuErsetzungZeitpunktAnbieter2,NeuSigmafaktor*NeuAnbieter2Lebensdauer/8760/4,TRUE)*$Q$10</f>
        <v>0</v>
      </c>
      <c r="AD80" s="70">
        <f t="shared" ref="AD80" si="332">_xlfn.NORM.DIST(R63,NeuErsetzungZeitpunktAnbieter2,NeuSigmafaktor*NeuAnbieter2Lebensdauer/8760/4,TRUE)*$Q$10-_xlfn.NORM.DIST(Q63,NeuErsetzungZeitpunktAnbieter2,NeuSigmafaktor*NeuAnbieter2Lebensdauer/8760/4,TRUE)*$Q$10+_xlfn.NORM.DIST(R63,2*NeuErsetzungZeitpunktAnbieter2,NeuSigmafaktor*NeuAnbieter2Lebensdauer/8760/4,TRUE)*$Q$10-_xlfn.NORM.DIST(Q63,2*NeuErsetzungZeitpunktAnbieter2,NeuSigmafaktor*NeuAnbieter2Lebensdauer/8760/4,TRUE)*$Q$10</f>
        <v>0</v>
      </c>
      <c r="AE80" s="70">
        <f t="shared" ref="AE80" si="333">_xlfn.NORM.DIST(S63,NeuErsetzungZeitpunktAnbieter2,NeuSigmafaktor*NeuAnbieter2Lebensdauer/8760/4,TRUE)*$Q$10-_xlfn.NORM.DIST(R63,NeuErsetzungZeitpunktAnbieter2,NeuSigmafaktor*NeuAnbieter2Lebensdauer/8760/4,TRUE)*$Q$10+_xlfn.NORM.DIST(S63,2*NeuErsetzungZeitpunktAnbieter2,NeuSigmafaktor*NeuAnbieter2Lebensdauer/8760/4,TRUE)*$Q$10-_xlfn.NORM.DIST(R63,2*NeuErsetzungZeitpunktAnbieter2,NeuSigmafaktor*NeuAnbieter2Lebensdauer/8760/4,TRUE)*$Q$10</f>
        <v>0</v>
      </c>
      <c r="AF80" s="70">
        <f t="shared" ref="AF80" si="334">_xlfn.NORM.DIST(T63,NeuErsetzungZeitpunktAnbieter2,NeuSigmafaktor*NeuAnbieter2Lebensdauer/8760/4,TRUE)*$Q$10-_xlfn.NORM.DIST(S63,NeuErsetzungZeitpunktAnbieter2,NeuSigmafaktor*NeuAnbieter2Lebensdauer/8760/4,TRUE)*$Q$10+_xlfn.NORM.DIST(T63,2*NeuErsetzungZeitpunktAnbieter2,NeuSigmafaktor*NeuAnbieter2Lebensdauer/8760/4,TRUE)*$Q$10-_xlfn.NORM.DIST(S63,2*NeuErsetzungZeitpunktAnbieter2,NeuSigmafaktor*NeuAnbieter2Lebensdauer/8760/4,TRUE)*$Q$10</f>
        <v>0</v>
      </c>
      <c r="AG80" s="70">
        <f t="shared" ref="AG80" si="335">_xlfn.NORM.DIST(U63,NeuErsetzungZeitpunktAnbieter2,NeuSigmafaktor*NeuAnbieter2Lebensdauer/8760/4,TRUE)*$Q$10-_xlfn.NORM.DIST(T63,NeuErsetzungZeitpunktAnbieter2,NeuSigmafaktor*NeuAnbieter2Lebensdauer/8760/4,TRUE)*$Q$10+_xlfn.NORM.DIST(U63,2*NeuErsetzungZeitpunktAnbieter2,NeuSigmafaktor*NeuAnbieter2Lebensdauer/8760/4,TRUE)*$Q$10-_xlfn.NORM.DIST(T63,2*NeuErsetzungZeitpunktAnbieter2,NeuSigmafaktor*NeuAnbieter2Lebensdauer/8760/4,TRUE)*$Q$10</f>
        <v>0</v>
      </c>
      <c r="AH80" s="70">
        <f t="shared" ref="AH80" si="336">_xlfn.NORM.DIST(V63,NeuErsetzungZeitpunktAnbieter2,NeuSigmafaktor*NeuAnbieter2Lebensdauer/8760/4,TRUE)*$Q$10-_xlfn.NORM.DIST(U63,NeuErsetzungZeitpunktAnbieter2,NeuSigmafaktor*NeuAnbieter2Lebensdauer/8760/4,TRUE)*$Q$10+_xlfn.NORM.DIST(V63,2*NeuErsetzungZeitpunktAnbieter2,NeuSigmafaktor*NeuAnbieter2Lebensdauer/8760/4,TRUE)*$Q$10-_xlfn.NORM.DIST(U63,2*NeuErsetzungZeitpunktAnbieter2,NeuSigmafaktor*NeuAnbieter2Lebensdauer/8760/4,TRUE)*$Q$10</f>
        <v>0</v>
      </c>
    </row>
    <row r="81" spans="2:34" ht="20.100000000000001" customHeight="1" x14ac:dyDescent="0.25">
      <c r="B81" s="96">
        <v>14</v>
      </c>
      <c r="D81" s="70"/>
      <c r="E81" s="70"/>
      <c r="F81" s="70"/>
      <c r="G81" s="70"/>
      <c r="H81" s="70"/>
      <c r="I81" s="70"/>
      <c r="J81" s="70"/>
      <c r="K81" s="70"/>
      <c r="L81" s="70"/>
      <c r="M81" s="70"/>
      <c r="N81" s="70"/>
      <c r="O81" s="70"/>
      <c r="P81" s="70"/>
      <c r="Q81" s="70"/>
      <c r="R81" s="70">
        <f>_xlfn.NORM.DIST(E63,NeuErsetzungZeitpunktAnbieter2,NeuSigmafaktor*NeuAnbieter2Lebensdauer/8760/4,TRUE)*$R$10+_xlfn.NORM.DIST(E63,2*NeuErsetzungZeitpunktAnbieter2,NeuSigmafaktor*NeuAnbieter2Lebensdauer/8760/4,TRUE)*$R$10</f>
        <v>0</v>
      </c>
      <c r="S81" s="70">
        <f t="shared" ref="S81:X81" si="337">_xlfn.NORM.DIST(F63,NeuErsetzungZeitpunktAnbieter2,NeuSigmafaktor*NeuAnbieter2Lebensdauer/8760/4,TRUE)*$R$10-_xlfn.NORM.DIST(E63,NeuErsetzungZeitpunktAnbieter2,NeuSigmafaktor*NeuAnbieter2Lebensdauer/8760/4,TRUE)*$R$10+_xlfn.NORM.DIST(F63,2*NeuErsetzungZeitpunktAnbieter2,NeuSigmafaktor*NeuAnbieter2Lebensdauer/8760/4,TRUE)*$R$10-_xlfn.NORM.DIST(E63,2*NeuErsetzungZeitpunktAnbieter2,NeuSigmafaktor*NeuAnbieter2Lebensdauer/8760/4,TRUE)*$R$10</f>
        <v>0</v>
      </c>
      <c r="T81" s="70">
        <f t="shared" si="337"/>
        <v>0</v>
      </c>
      <c r="U81" s="70">
        <f t="shared" si="337"/>
        <v>0</v>
      </c>
      <c r="V81" s="70">
        <f t="shared" si="337"/>
        <v>0</v>
      </c>
      <c r="W81" s="70">
        <f t="shared" si="337"/>
        <v>0</v>
      </c>
      <c r="X81" s="70">
        <f t="shared" si="337"/>
        <v>0</v>
      </c>
      <c r="Y81" s="70">
        <f t="shared" ref="Y81" si="338">_xlfn.NORM.DIST(L63,NeuErsetzungZeitpunktAnbieter2,NeuSigmafaktor*NeuAnbieter2Lebensdauer/8760/4,TRUE)*$R$10-_xlfn.NORM.DIST(K63,NeuErsetzungZeitpunktAnbieter2,NeuSigmafaktor*NeuAnbieter2Lebensdauer/8760/4,TRUE)*$R$10+_xlfn.NORM.DIST(L63,2*NeuErsetzungZeitpunktAnbieter2,NeuSigmafaktor*NeuAnbieter2Lebensdauer/8760/4,TRUE)*$R$10-_xlfn.NORM.DIST(K63,2*NeuErsetzungZeitpunktAnbieter2,NeuSigmafaktor*NeuAnbieter2Lebensdauer/8760/4,TRUE)*$R$10</f>
        <v>0</v>
      </c>
      <c r="Z81" s="70">
        <f t="shared" ref="Z81" si="339">_xlfn.NORM.DIST(M63,NeuErsetzungZeitpunktAnbieter2,NeuSigmafaktor*NeuAnbieter2Lebensdauer/8760/4,TRUE)*$R$10-_xlfn.NORM.DIST(L63,NeuErsetzungZeitpunktAnbieter2,NeuSigmafaktor*NeuAnbieter2Lebensdauer/8760/4,TRUE)*$R$10+_xlfn.NORM.DIST(M63,2*NeuErsetzungZeitpunktAnbieter2,NeuSigmafaktor*NeuAnbieter2Lebensdauer/8760/4,TRUE)*$R$10-_xlfn.NORM.DIST(L63,2*NeuErsetzungZeitpunktAnbieter2,NeuSigmafaktor*NeuAnbieter2Lebensdauer/8760/4,TRUE)*$R$10</f>
        <v>0</v>
      </c>
      <c r="AA81" s="70">
        <f t="shared" ref="AA81" si="340">_xlfn.NORM.DIST(N63,NeuErsetzungZeitpunktAnbieter2,NeuSigmafaktor*NeuAnbieter2Lebensdauer/8760/4,TRUE)*$R$10-_xlfn.NORM.DIST(M63,NeuErsetzungZeitpunktAnbieter2,NeuSigmafaktor*NeuAnbieter2Lebensdauer/8760/4,TRUE)*$R$10+_xlfn.NORM.DIST(N63,2*NeuErsetzungZeitpunktAnbieter2,NeuSigmafaktor*NeuAnbieter2Lebensdauer/8760/4,TRUE)*$R$10-_xlfn.NORM.DIST(M63,2*NeuErsetzungZeitpunktAnbieter2,NeuSigmafaktor*NeuAnbieter2Lebensdauer/8760/4,TRUE)*$R$10</f>
        <v>0</v>
      </c>
      <c r="AB81" s="70">
        <f t="shared" ref="AB81" si="341">_xlfn.NORM.DIST(O63,NeuErsetzungZeitpunktAnbieter2,NeuSigmafaktor*NeuAnbieter2Lebensdauer/8760/4,TRUE)*$R$10-_xlfn.NORM.DIST(N63,NeuErsetzungZeitpunktAnbieter2,NeuSigmafaktor*NeuAnbieter2Lebensdauer/8760/4,TRUE)*$R$10+_xlfn.NORM.DIST(O63,2*NeuErsetzungZeitpunktAnbieter2,NeuSigmafaktor*NeuAnbieter2Lebensdauer/8760/4,TRUE)*$R$10-_xlfn.NORM.DIST(N63,2*NeuErsetzungZeitpunktAnbieter2,NeuSigmafaktor*NeuAnbieter2Lebensdauer/8760/4,TRUE)*$R$10</f>
        <v>0</v>
      </c>
      <c r="AC81" s="70">
        <f t="shared" ref="AC81" si="342">_xlfn.NORM.DIST(P63,NeuErsetzungZeitpunktAnbieter2,NeuSigmafaktor*NeuAnbieter2Lebensdauer/8760/4,TRUE)*$R$10-_xlfn.NORM.DIST(O63,NeuErsetzungZeitpunktAnbieter2,NeuSigmafaktor*NeuAnbieter2Lebensdauer/8760/4,TRUE)*$R$10+_xlfn.NORM.DIST(P63,2*NeuErsetzungZeitpunktAnbieter2,NeuSigmafaktor*NeuAnbieter2Lebensdauer/8760/4,TRUE)*$R$10-_xlfn.NORM.DIST(O63,2*NeuErsetzungZeitpunktAnbieter2,NeuSigmafaktor*NeuAnbieter2Lebensdauer/8760/4,TRUE)*$R$10</f>
        <v>0</v>
      </c>
      <c r="AD81" s="70">
        <f t="shared" ref="AD81" si="343">_xlfn.NORM.DIST(Q63,NeuErsetzungZeitpunktAnbieter2,NeuSigmafaktor*NeuAnbieter2Lebensdauer/8760/4,TRUE)*$R$10-_xlfn.NORM.DIST(P63,NeuErsetzungZeitpunktAnbieter2,NeuSigmafaktor*NeuAnbieter2Lebensdauer/8760/4,TRUE)*$R$10+_xlfn.NORM.DIST(Q63,2*NeuErsetzungZeitpunktAnbieter2,NeuSigmafaktor*NeuAnbieter2Lebensdauer/8760/4,TRUE)*$R$10-_xlfn.NORM.DIST(P63,2*NeuErsetzungZeitpunktAnbieter2,NeuSigmafaktor*NeuAnbieter2Lebensdauer/8760/4,TRUE)*$R$10</f>
        <v>0</v>
      </c>
      <c r="AE81" s="70">
        <f t="shared" ref="AE81" si="344">_xlfn.NORM.DIST(R63,NeuErsetzungZeitpunktAnbieter2,NeuSigmafaktor*NeuAnbieter2Lebensdauer/8760/4,TRUE)*$R$10-_xlfn.NORM.DIST(Q63,NeuErsetzungZeitpunktAnbieter2,NeuSigmafaktor*NeuAnbieter2Lebensdauer/8760/4,TRUE)*$R$10+_xlfn.NORM.DIST(R63,2*NeuErsetzungZeitpunktAnbieter2,NeuSigmafaktor*NeuAnbieter2Lebensdauer/8760/4,TRUE)*$R$10-_xlfn.NORM.DIST(Q63,2*NeuErsetzungZeitpunktAnbieter2,NeuSigmafaktor*NeuAnbieter2Lebensdauer/8760/4,TRUE)*$R$10</f>
        <v>0</v>
      </c>
      <c r="AF81" s="70">
        <f t="shared" ref="AF81" si="345">_xlfn.NORM.DIST(S63,NeuErsetzungZeitpunktAnbieter2,NeuSigmafaktor*NeuAnbieter2Lebensdauer/8760/4,TRUE)*$R$10-_xlfn.NORM.DIST(R63,NeuErsetzungZeitpunktAnbieter2,NeuSigmafaktor*NeuAnbieter2Lebensdauer/8760/4,TRUE)*$R$10+_xlfn.NORM.DIST(S63,2*NeuErsetzungZeitpunktAnbieter2,NeuSigmafaktor*NeuAnbieter2Lebensdauer/8760/4,TRUE)*$R$10-_xlfn.NORM.DIST(R63,2*NeuErsetzungZeitpunktAnbieter2,NeuSigmafaktor*NeuAnbieter2Lebensdauer/8760/4,TRUE)*$R$10</f>
        <v>0</v>
      </c>
      <c r="AG81" s="70">
        <f t="shared" ref="AG81" si="346">_xlfn.NORM.DIST(T63,NeuErsetzungZeitpunktAnbieter2,NeuSigmafaktor*NeuAnbieter2Lebensdauer/8760/4,TRUE)*$R$10-_xlfn.NORM.DIST(S63,NeuErsetzungZeitpunktAnbieter2,NeuSigmafaktor*NeuAnbieter2Lebensdauer/8760/4,TRUE)*$R$10+_xlfn.NORM.DIST(T63,2*NeuErsetzungZeitpunktAnbieter2,NeuSigmafaktor*NeuAnbieter2Lebensdauer/8760/4,TRUE)*$R$10-_xlfn.NORM.DIST(S63,2*NeuErsetzungZeitpunktAnbieter2,NeuSigmafaktor*NeuAnbieter2Lebensdauer/8760/4,TRUE)*$R$10</f>
        <v>0</v>
      </c>
      <c r="AH81" s="70">
        <f t="shared" ref="AH81" si="347">_xlfn.NORM.DIST(U63,NeuErsetzungZeitpunktAnbieter2,NeuSigmafaktor*NeuAnbieter2Lebensdauer/8760/4,TRUE)*$R$10-_xlfn.NORM.DIST(T63,NeuErsetzungZeitpunktAnbieter2,NeuSigmafaktor*NeuAnbieter2Lebensdauer/8760/4,TRUE)*$R$10+_xlfn.NORM.DIST(U63,2*NeuErsetzungZeitpunktAnbieter2,NeuSigmafaktor*NeuAnbieter2Lebensdauer/8760/4,TRUE)*$R$10-_xlfn.NORM.DIST(T63,2*NeuErsetzungZeitpunktAnbieter2,NeuSigmafaktor*NeuAnbieter2Lebensdauer/8760/4,TRUE)*$R$10</f>
        <v>0</v>
      </c>
    </row>
    <row r="82" spans="2:34" ht="20.100000000000001" customHeight="1" x14ac:dyDescent="0.25">
      <c r="B82" s="96">
        <v>15</v>
      </c>
      <c r="D82" s="70"/>
      <c r="E82" s="70"/>
      <c r="F82" s="70"/>
      <c r="G82" s="70"/>
      <c r="H82" s="70"/>
      <c r="I82" s="70"/>
      <c r="J82" s="70"/>
      <c r="K82" s="70"/>
      <c r="L82" s="70"/>
      <c r="M82" s="70"/>
      <c r="N82" s="70"/>
      <c r="O82" s="70"/>
      <c r="P82" s="70"/>
      <c r="Q82" s="70"/>
      <c r="R82" s="70"/>
      <c r="S82" s="70">
        <f>_xlfn.NORM.DIST(E63,NeuErsetzungZeitpunktAnbieter2,NeuSigmafaktor*NeuAnbieter2Lebensdauer/8760/4,TRUE)*$S$10+_xlfn.NORM.DIST(E63,2*NeuErsetzungZeitpunktAnbieter2,NeuSigmafaktor*NeuAnbieter2Lebensdauer/8760/4,TRUE)*$S$10</f>
        <v>0</v>
      </c>
      <c r="T82" s="70">
        <f t="shared" ref="T82:AH82" si="348">_xlfn.NORM.DIST(F63,NeuErsetzungZeitpunktAnbieter2,NeuSigmafaktor*NeuAnbieter2Lebensdauer/8760/4,TRUE)*$S$10-_xlfn.NORM.DIST(E63,NeuErsetzungZeitpunktAnbieter2,NeuSigmafaktor*NeuAnbieter2Lebensdauer/8760/4,TRUE)*$S$10+_xlfn.NORM.DIST(F63,2*NeuErsetzungZeitpunktAnbieter2,NeuSigmafaktor*NeuAnbieter2Lebensdauer/8760/4,TRUE)*$S$10-_xlfn.NORM.DIST(E63,2*NeuErsetzungZeitpunktAnbieter2,NeuSigmafaktor*NeuAnbieter2Lebensdauer/8760/4,TRUE)*$S$10</f>
        <v>0</v>
      </c>
      <c r="U82" s="70">
        <f t="shared" si="348"/>
        <v>0</v>
      </c>
      <c r="V82" s="70">
        <f t="shared" si="348"/>
        <v>0</v>
      </c>
      <c r="W82" s="70">
        <f t="shared" si="348"/>
        <v>0</v>
      </c>
      <c r="X82" s="70">
        <f t="shared" si="348"/>
        <v>0</v>
      </c>
      <c r="Y82" s="70">
        <f t="shared" si="348"/>
        <v>0</v>
      </c>
      <c r="Z82" s="70">
        <f t="shared" si="348"/>
        <v>0</v>
      </c>
      <c r="AA82" s="70">
        <f t="shared" si="348"/>
        <v>0</v>
      </c>
      <c r="AB82" s="70">
        <f t="shared" si="348"/>
        <v>0</v>
      </c>
      <c r="AC82" s="70">
        <f t="shared" si="348"/>
        <v>0</v>
      </c>
      <c r="AD82" s="70">
        <f t="shared" si="348"/>
        <v>0</v>
      </c>
      <c r="AE82" s="70">
        <f t="shared" si="348"/>
        <v>0</v>
      </c>
      <c r="AF82" s="70">
        <f t="shared" si="348"/>
        <v>0</v>
      </c>
      <c r="AG82" s="70">
        <f t="shared" si="348"/>
        <v>0</v>
      </c>
      <c r="AH82" s="70">
        <f t="shared" si="348"/>
        <v>0</v>
      </c>
    </row>
    <row r="83" spans="2:34" ht="20.100000000000001" customHeight="1" x14ac:dyDescent="0.25">
      <c r="B83" s="96">
        <v>16</v>
      </c>
      <c r="D83" s="70"/>
      <c r="E83" s="70"/>
      <c r="F83" s="70"/>
      <c r="G83" s="70"/>
      <c r="H83" s="70"/>
      <c r="I83" s="70"/>
      <c r="J83" s="70"/>
      <c r="K83" s="70"/>
      <c r="L83" s="70"/>
      <c r="M83" s="70"/>
      <c r="N83" s="70"/>
      <c r="O83" s="70"/>
      <c r="P83" s="70"/>
      <c r="Q83" s="70"/>
      <c r="R83" s="70"/>
      <c r="S83" s="70"/>
      <c r="T83" s="70">
        <f>_xlfn.NORM.DIST(E63,NeuErsetzungZeitpunktAnbieter2,NeuSigmafaktor*NeuAnbieter2Lebensdauer/8760/4,TRUE)*$T$10+_xlfn.NORM.DIST(E63,2*NeuErsetzungZeitpunktAnbieter2,NeuSigmafaktor*NeuAnbieter2Lebensdauer/8760/4,TRUE)*$T$10</f>
        <v>0</v>
      </c>
      <c r="U83" s="70">
        <f t="shared" ref="U83:AH83" si="349">_xlfn.NORM.DIST(F63,NeuErsetzungZeitpunktAnbieter2,NeuSigmafaktor*NeuAnbieter2Lebensdauer/8760/4,TRUE)*$T$10-_xlfn.NORM.DIST(E63,NeuErsetzungZeitpunktAnbieter2,NeuSigmafaktor*NeuAnbieter2Lebensdauer/8760/4,TRUE)*$T$10+_xlfn.NORM.DIST(F63,2*NeuErsetzungZeitpunktAnbieter2,NeuSigmafaktor*NeuAnbieter2Lebensdauer/8760/4,TRUE)*$T$10-_xlfn.NORM.DIST(E63,2*NeuErsetzungZeitpunktAnbieter2,NeuSigmafaktor*NeuAnbieter2Lebensdauer/8760/4,TRUE)*$T$10</f>
        <v>0</v>
      </c>
      <c r="V83" s="70">
        <f t="shared" si="349"/>
        <v>0</v>
      </c>
      <c r="W83" s="70">
        <f t="shared" si="349"/>
        <v>0</v>
      </c>
      <c r="X83" s="70">
        <f t="shared" si="349"/>
        <v>0</v>
      </c>
      <c r="Y83" s="70">
        <f t="shared" si="349"/>
        <v>0</v>
      </c>
      <c r="Z83" s="70">
        <f t="shared" si="349"/>
        <v>0</v>
      </c>
      <c r="AA83" s="70">
        <f t="shared" si="349"/>
        <v>0</v>
      </c>
      <c r="AB83" s="70">
        <f t="shared" si="349"/>
        <v>0</v>
      </c>
      <c r="AC83" s="70">
        <f t="shared" si="349"/>
        <v>0</v>
      </c>
      <c r="AD83" s="70">
        <f t="shared" si="349"/>
        <v>0</v>
      </c>
      <c r="AE83" s="70">
        <f t="shared" si="349"/>
        <v>0</v>
      </c>
      <c r="AF83" s="70">
        <f t="shared" si="349"/>
        <v>0</v>
      </c>
      <c r="AG83" s="70">
        <f t="shared" si="349"/>
        <v>0</v>
      </c>
      <c r="AH83" s="70">
        <f t="shared" si="349"/>
        <v>0</v>
      </c>
    </row>
    <row r="84" spans="2:34" ht="20.100000000000001" customHeight="1" x14ac:dyDescent="0.25">
      <c r="B84" s="96">
        <v>17</v>
      </c>
      <c r="D84" s="70"/>
      <c r="E84" s="70"/>
      <c r="F84" s="70"/>
      <c r="G84" s="70"/>
      <c r="H84" s="70"/>
      <c r="I84" s="70"/>
      <c r="J84" s="70"/>
      <c r="K84" s="70"/>
      <c r="L84" s="70"/>
      <c r="M84" s="70"/>
      <c r="N84" s="70"/>
      <c r="O84" s="70"/>
      <c r="P84" s="70"/>
      <c r="Q84" s="70"/>
      <c r="R84" s="70"/>
      <c r="S84" s="70"/>
      <c r="T84" s="70"/>
      <c r="U84" s="70">
        <f>_xlfn.NORM.DIST(E63,NeuErsetzungZeitpunktAnbieter2,NeuSigmafaktor*NeuAnbieter2Lebensdauer/8760/4,TRUE)*$U$10+_xlfn.NORM.DIST(E63,2*NeuErsetzungZeitpunktAnbieter2,NeuSigmafaktor*NeuAnbieter2Lebensdauer/8760/4,TRUE)*$U$10</f>
        <v>0</v>
      </c>
      <c r="V84" s="70">
        <f t="shared" ref="V84:AH84" si="350">_xlfn.NORM.DIST(F63,NeuErsetzungZeitpunktAnbieter2,NeuSigmafaktor*NeuAnbieter2Lebensdauer/8760/4,TRUE)*$U$10-_xlfn.NORM.DIST(E63,NeuErsetzungZeitpunktAnbieter2,NeuSigmafaktor*NeuAnbieter2Lebensdauer/8760/4,TRUE)*$U$10+_xlfn.NORM.DIST(F63,2*NeuErsetzungZeitpunktAnbieter2,NeuSigmafaktor*NeuAnbieter2Lebensdauer/8760/4,TRUE)*$U$10-_xlfn.NORM.DIST(E63,2*NeuErsetzungZeitpunktAnbieter2,NeuSigmafaktor*NeuAnbieter2Lebensdauer/8760/4,TRUE)*$U$10</f>
        <v>0</v>
      </c>
      <c r="W84" s="70">
        <f t="shared" si="350"/>
        <v>0</v>
      </c>
      <c r="X84" s="70">
        <f t="shared" si="350"/>
        <v>0</v>
      </c>
      <c r="Y84" s="70">
        <f t="shared" si="350"/>
        <v>0</v>
      </c>
      <c r="Z84" s="70">
        <f t="shared" si="350"/>
        <v>0</v>
      </c>
      <c r="AA84" s="70">
        <f t="shared" si="350"/>
        <v>0</v>
      </c>
      <c r="AB84" s="70">
        <f t="shared" si="350"/>
        <v>0</v>
      </c>
      <c r="AC84" s="70">
        <f t="shared" si="350"/>
        <v>0</v>
      </c>
      <c r="AD84" s="70">
        <f t="shared" si="350"/>
        <v>0</v>
      </c>
      <c r="AE84" s="70">
        <f t="shared" si="350"/>
        <v>0</v>
      </c>
      <c r="AF84" s="70">
        <f t="shared" si="350"/>
        <v>0</v>
      </c>
      <c r="AG84" s="70">
        <f t="shared" si="350"/>
        <v>0</v>
      </c>
      <c r="AH84" s="70">
        <f t="shared" si="350"/>
        <v>0</v>
      </c>
    </row>
    <row r="85" spans="2:34" ht="20.100000000000001" customHeight="1" x14ac:dyDescent="0.25">
      <c r="B85" s="96">
        <v>18</v>
      </c>
      <c r="D85" s="70"/>
      <c r="E85" s="70"/>
      <c r="F85" s="70"/>
      <c r="G85" s="70"/>
      <c r="H85" s="70"/>
      <c r="I85" s="70"/>
      <c r="J85" s="70"/>
      <c r="K85" s="70"/>
      <c r="L85" s="70"/>
      <c r="M85" s="70"/>
      <c r="N85" s="70"/>
      <c r="O85" s="70"/>
      <c r="P85" s="70"/>
      <c r="Q85" s="70"/>
      <c r="R85" s="70"/>
      <c r="S85" s="70"/>
      <c r="T85" s="70"/>
      <c r="U85" s="70"/>
      <c r="V85" s="70">
        <f>_xlfn.NORM.DIST(E63,NeuErsetzungZeitpunktAnbieter2,NeuSigmafaktor*NeuAnbieter2Lebensdauer/8760/4,TRUE)*$V$10+_xlfn.NORM.DIST(E63,2*NeuErsetzungZeitpunktAnbieter2,NeuSigmafaktor*NeuAnbieter2Lebensdauer/8760/4,TRUE)*$V$10</f>
        <v>0</v>
      </c>
      <c r="W85" s="70">
        <f t="shared" ref="W85:AH85" si="351">_xlfn.NORM.DIST(F63,NeuErsetzungZeitpunktAnbieter2,NeuSigmafaktor*NeuAnbieter2Lebensdauer/8760/4,TRUE)*$V$10-_xlfn.NORM.DIST(E63,NeuErsetzungZeitpunktAnbieter2,NeuSigmafaktor*NeuAnbieter2Lebensdauer/8760/4,TRUE)*$V$10+_xlfn.NORM.DIST(F63,2*NeuErsetzungZeitpunktAnbieter2,NeuSigmafaktor*NeuAnbieter2Lebensdauer/8760/4,TRUE)*$V$10-_xlfn.NORM.DIST(E63,2*NeuErsetzungZeitpunktAnbieter2,NeuSigmafaktor*NeuAnbieter2Lebensdauer/8760/4,TRUE)*$V$10</f>
        <v>0</v>
      </c>
      <c r="X85" s="70">
        <f t="shared" si="351"/>
        <v>0</v>
      </c>
      <c r="Y85" s="70">
        <f t="shared" si="351"/>
        <v>0</v>
      </c>
      <c r="Z85" s="70">
        <f t="shared" si="351"/>
        <v>0</v>
      </c>
      <c r="AA85" s="70">
        <f t="shared" si="351"/>
        <v>0</v>
      </c>
      <c r="AB85" s="70">
        <f t="shared" si="351"/>
        <v>0</v>
      </c>
      <c r="AC85" s="70">
        <f t="shared" si="351"/>
        <v>0</v>
      </c>
      <c r="AD85" s="70">
        <f t="shared" si="351"/>
        <v>0</v>
      </c>
      <c r="AE85" s="70">
        <f t="shared" si="351"/>
        <v>0</v>
      </c>
      <c r="AF85" s="70">
        <f t="shared" si="351"/>
        <v>0</v>
      </c>
      <c r="AG85" s="70">
        <f t="shared" si="351"/>
        <v>0</v>
      </c>
      <c r="AH85" s="70">
        <f t="shared" si="351"/>
        <v>0</v>
      </c>
    </row>
    <row r="86" spans="2:34" ht="20.100000000000001" customHeight="1" x14ac:dyDescent="0.25">
      <c r="B86" s="96">
        <v>19</v>
      </c>
      <c r="D86" s="70"/>
      <c r="E86" s="70"/>
      <c r="F86" s="70"/>
      <c r="G86" s="70"/>
      <c r="H86" s="70"/>
      <c r="I86" s="70"/>
      <c r="J86" s="70"/>
      <c r="K86" s="70"/>
      <c r="L86" s="70"/>
      <c r="M86" s="70"/>
      <c r="N86" s="70"/>
      <c r="O86" s="70"/>
      <c r="P86" s="70"/>
      <c r="Q86" s="70"/>
      <c r="R86" s="70"/>
      <c r="S86" s="70"/>
      <c r="T86" s="70"/>
      <c r="U86" s="70"/>
      <c r="V86" s="70"/>
      <c r="W86" s="70">
        <f>_xlfn.NORM.DIST(E63,NeuErsetzungZeitpunktAnbieter2,NeuSigmafaktor*NeuAnbieter2Lebensdauer/8760/4,TRUE)*$W$10+_xlfn.NORM.DIST(E63,2*NeuErsetzungZeitpunktAnbieter2,NeuSigmafaktor*NeuAnbieter2Lebensdauer/8760/4,TRUE)*$W$10</f>
        <v>0</v>
      </c>
      <c r="X86" s="70">
        <f t="shared" ref="X86:AH86" si="352">_xlfn.NORM.DIST(F63,NeuErsetzungZeitpunktAnbieter2,NeuSigmafaktor*NeuAnbieter2Lebensdauer/8760/4,TRUE)*$W$10-_xlfn.NORM.DIST(E63,NeuErsetzungZeitpunktAnbieter2,NeuSigmafaktor*NeuAnbieter2Lebensdauer/8760/4,TRUE)*$W$10+_xlfn.NORM.DIST(F63,2*NeuErsetzungZeitpunktAnbieter2,NeuSigmafaktor*NeuAnbieter2Lebensdauer/8760/4,TRUE)*$W$10-_xlfn.NORM.DIST(E63,2*NeuErsetzungZeitpunktAnbieter2,NeuSigmafaktor*NeuAnbieter2Lebensdauer/8760/4,TRUE)*$W$10</f>
        <v>0</v>
      </c>
      <c r="Y86" s="70">
        <f t="shared" si="352"/>
        <v>0</v>
      </c>
      <c r="Z86" s="70">
        <f t="shared" si="352"/>
        <v>0</v>
      </c>
      <c r="AA86" s="70">
        <f t="shared" si="352"/>
        <v>0</v>
      </c>
      <c r="AB86" s="70">
        <f t="shared" si="352"/>
        <v>0</v>
      </c>
      <c r="AC86" s="70">
        <f t="shared" si="352"/>
        <v>0</v>
      </c>
      <c r="AD86" s="70">
        <f t="shared" si="352"/>
        <v>0</v>
      </c>
      <c r="AE86" s="70">
        <f t="shared" si="352"/>
        <v>0</v>
      </c>
      <c r="AF86" s="70">
        <f t="shared" si="352"/>
        <v>0</v>
      </c>
      <c r="AG86" s="70">
        <f t="shared" si="352"/>
        <v>0</v>
      </c>
      <c r="AH86" s="70">
        <f t="shared" si="352"/>
        <v>0</v>
      </c>
    </row>
    <row r="87" spans="2:34" ht="20.100000000000001" customHeight="1" x14ac:dyDescent="0.25">
      <c r="B87" s="96">
        <v>20</v>
      </c>
      <c r="D87" s="70"/>
      <c r="E87" s="70"/>
      <c r="F87" s="70"/>
      <c r="G87" s="70"/>
      <c r="H87" s="70"/>
      <c r="I87" s="70"/>
      <c r="J87" s="70"/>
      <c r="K87" s="70"/>
      <c r="L87" s="70"/>
      <c r="M87" s="70"/>
      <c r="N87" s="70"/>
      <c r="O87" s="70"/>
      <c r="P87" s="70"/>
      <c r="Q87" s="70"/>
      <c r="R87" s="70"/>
      <c r="S87" s="70"/>
      <c r="T87" s="70"/>
      <c r="U87" s="70"/>
      <c r="V87" s="70"/>
      <c r="W87" s="70"/>
      <c r="X87" s="70">
        <f>_xlfn.NORM.DIST(E63,NeuErsetzungZeitpunktAnbieter2,NeuSigmafaktor*NeuAnbieter2Lebensdauer/8760/4,TRUE)*$X$10+_xlfn.NORM.DIST(E63,2*NeuErsetzungZeitpunktAnbieter2,NeuSigmafaktor*NeuAnbieter2Lebensdauer/8760/4,TRUE)*$X$10</f>
        <v>0</v>
      </c>
      <c r="Y87" s="70">
        <f t="shared" ref="Y87:AH87" si="353">_xlfn.NORM.DIST(F63,NeuErsetzungZeitpunktAnbieter2,NeuSigmafaktor*NeuAnbieter2Lebensdauer/8760/4,TRUE)*$X$10-_xlfn.NORM.DIST(E63,NeuErsetzungZeitpunktAnbieter2,NeuSigmafaktor*NeuAnbieter2Lebensdauer/8760/4,TRUE)*$X$10+_xlfn.NORM.DIST(F63,2*NeuErsetzungZeitpunktAnbieter2,NeuSigmafaktor*NeuAnbieter2Lebensdauer/8760/4,TRUE)*$X$10-_xlfn.NORM.DIST(E63,2*NeuErsetzungZeitpunktAnbieter2,NeuSigmafaktor*NeuAnbieter2Lebensdauer/8760/4,TRUE)*$X$10</f>
        <v>0</v>
      </c>
      <c r="Z87" s="70">
        <f t="shared" si="353"/>
        <v>0</v>
      </c>
      <c r="AA87" s="70">
        <f t="shared" si="353"/>
        <v>0</v>
      </c>
      <c r="AB87" s="70">
        <f t="shared" si="353"/>
        <v>0</v>
      </c>
      <c r="AC87" s="70">
        <f t="shared" si="353"/>
        <v>0</v>
      </c>
      <c r="AD87" s="70">
        <f t="shared" si="353"/>
        <v>0</v>
      </c>
      <c r="AE87" s="70">
        <f t="shared" si="353"/>
        <v>0</v>
      </c>
      <c r="AF87" s="70">
        <f t="shared" si="353"/>
        <v>0</v>
      </c>
      <c r="AG87" s="70">
        <f t="shared" si="353"/>
        <v>0</v>
      </c>
      <c r="AH87" s="70">
        <f t="shared" si="353"/>
        <v>0</v>
      </c>
    </row>
    <row r="88" spans="2:34" ht="20.100000000000001" customHeight="1" x14ac:dyDescent="0.25">
      <c r="B88" s="95" t="s">
        <v>173</v>
      </c>
      <c r="D88" s="70"/>
      <c r="E88" s="70">
        <f t="shared" ref="E88:X88" si="354">ROUND(SUM(E68:E87),0)</f>
        <v>0</v>
      </c>
      <c r="F88" s="70">
        <f t="shared" si="354"/>
        <v>0</v>
      </c>
      <c r="G88" s="70">
        <f t="shared" si="354"/>
        <v>0</v>
      </c>
      <c r="H88" s="70">
        <f t="shared" si="354"/>
        <v>0</v>
      </c>
      <c r="I88" s="70">
        <f t="shared" si="354"/>
        <v>0</v>
      </c>
      <c r="J88" s="70">
        <f t="shared" si="354"/>
        <v>0</v>
      </c>
      <c r="K88" s="70">
        <f t="shared" si="354"/>
        <v>0</v>
      </c>
      <c r="L88" s="70">
        <f t="shared" si="354"/>
        <v>0</v>
      </c>
      <c r="M88" s="70">
        <f t="shared" si="354"/>
        <v>0</v>
      </c>
      <c r="N88" s="70">
        <f t="shared" si="354"/>
        <v>0</v>
      </c>
      <c r="O88" s="70">
        <f t="shared" si="354"/>
        <v>0</v>
      </c>
      <c r="P88" s="70">
        <f t="shared" si="354"/>
        <v>0</v>
      </c>
      <c r="Q88" s="70">
        <f t="shared" si="354"/>
        <v>0</v>
      </c>
      <c r="R88" s="70">
        <f t="shared" si="354"/>
        <v>0</v>
      </c>
      <c r="S88" s="70">
        <f t="shared" si="354"/>
        <v>0</v>
      </c>
      <c r="T88" s="70">
        <f t="shared" si="354"/>
        <v>0</v>
      </c>
      <c r="U88" s="70">
        <f t="shared" si="354"/>
        <v>0</v>
      </c>
      <c r="V88" s="70">
        <f t="shared" si="354"/>
        <v>0</v>
      </c>
      <c r="W88" s="70">
        <f t="shared" si="354"/>
        <v>0</v>
      </c>
      <c r="X88" s="70">
        <f t="shared" si="354"/>
        <v>0</v>
      </c>
      <c r="Y88" s="70">
        <f t="shared" ref="Y88:AH88" si="355">ROUND(SUM(Y68:Y87),0)</f>
        <v>0</v>
      </c>
      <c r="Z88" s="70">
        <f t="shared" si="355"/>
        <v>0</v>
      </c>
      <c r="AA88" s="70">
        <f t="shared" si="355"/>
        <v>0</v>
      </c>
      <c r="AB88" s="70">
        <f t="shared" si="355"/>
        <v>0</v>
      </c>
      <c r="AC88" s="70">
        <f t="shared" si="355"/>
        <v>0</v>
      </c>
      <c r="AD88" s="70">
        <f t="shared" si="355"/>
        <v>0</v>
      </c>
      <c r="AE88" s="70">
        <f t="shared" si="355"/>
        <v>41</v>
      </c>
      <c r="AF88" s="70">
        <f t="shared" si="355"/>
        <v>450</v>
      </c>
      <c r="AG88" s="70">
        <f t="shared" si="355"/>
        <v>9</v>
      </c>
      <c r="AH88" s="70">
        <f t="shared" si="355"/>
        <v>0</v>
      </c>
    </row>
    <row r="89" spans="2:34" ht="20.100000000000001" customHeight="1" x14ac:dyDescent="0.25">
      <c r="B89" s="95" t="s">
        <v>168</v>
      </c>
      <c r="E89" s="92">
        <f t="shared" ref="E89:AH89" si="356">E32</f>
        <v>500</v>
      </c>
      <c r="F89" s="92">
        <f t="shared" si="356"/>
        <v>500</v>
      </c>
      <c r="G89" s="92">
        <f t="shared" si="356"/>
        <v>500</v>
      </c>
      <c r="H89" s="92">
        <f t="shared" si="356"/>
        <v>500</v>
      </c>
      <c r="I89" s="92">
        <f t="shared" si="356"/>
        <v>500</v>
      </c>
      <c r="J89" s="92">
        <f t="shared" si="356"/>
        <v>500</v>
      </c>
      <c r="K89" s="92">
        <f t="shared" si="356"/>
        <v>500</v>
      </c>
      <c r="L89" s="92">
        <f t="shared" si="356"/>
        <v>500</v>
      </c>
      <c r="M89" s="92">
        <f t="shared" si="356"/>
        <v>500</v>
      </c>
      <c r="N89" s="92">
        <f t="shared" si="356"/>
        <v>500</v>
      </c>
      <c r="O89" s="92">
        <f t="shared" si="356"/>
        <v>500</v>
      </c>
      <c r="P89" s="92">
        <f t="shared" si="356"/>
        <v>500</v>
      </c>
      <c r="Q89" s="92">
        <f t="shared" si="356"/>
        <v>500</v>
      </c>
      <c r="R89" s="92">
        <f t="shared" si="356"/>
        <v>500</v>
      </c>
      <c r="S89" s="92">
        <f t="shared" si="356"/>
        <v>500</v>
      </c>
      <c r="T89" s="92">
        <f t="shared" si="356"/>
        <v>500</v>
      </c>
      <c r="U89" s="92">
        <f t="shared" si="356"/>
        <v>500</v>
      </c>
      <c r="V89" s="92">
        <f t="shared" si="356"/>
        <v>500</v>
      </c>
      <c r="W89" s="92">
        <f t="shared" si="356"/>
        <v>500</v>
      </c>
      <c r="X89" s="92">
        <f t="shared" si="356"/>
        <v>500</v>
      </c>
      <c r="Y89" s="92">
        <f t="shared" si="356"/>
        <v>500</v>
      </c>
      <c r="Z89" s="92">
        <f t="shared" si="356"/>
        <v>500</v>
      </c>
      <c r="AA89" s="92">
        <f t="shared" si="356"/>
        <v>500</v>
      </c>
      <c r="AB89" s="92">
        <f t="shared" si="356"/>
        <v>500</v>
      </c>
      <c r="AC89" s="92">
        <f t="shared" si="356"/>
        <v>500</v>
      </c>
      <c r="AD89" s="92">
        <f t="shared" si="356"/>
        <v>500</v>
      </c>
      <c r="AE89" s="92">
        <f t="shared" si="356"/>
        <v>500</v>
      </c>
      <c r="AF89" s="92">
        <f t="shared" si="356"/>
        <v>500</v>
      </c>
      <c r="AG89" s="92">
        <f t="shared" si="356"/>
        <v>500</v>
      </c>
      <c r="AH89" s="92">
        <f t="shared" si="356"/>
        <v>500</v>
      </c>
    </row>
    <row r="90" spans="2:34" ht="20.100000000000001" customHeight="1" thickBot="1" x14ac:dyDescent="0.3">
      <c r="B90" s="95"/>
      <c r="Z90" s="92"/>
    </row>
    <row r="91" spans="2:34" ht="20.100000000000001" customHeight="1" x14ac:dyDescent="0.25">
      <c r="B91" s="108" t="s">
        <v>174</v>
      </c>
      <c r="C91" s="109"/>
      <c r="D91" s="110" t="s">
        <v>95</v>
      </c>
      <c r="E91" s="110">
        <f t="shared" ref="E91:AH91" si="357">E34</f>
        <v>0.12</v>
      </c>
      <c r="F91" s="110">
        <f t="shared" si="357"/>
        <v>0.12179999999999998</v>
      </c>
      <c r="G91" s="110">
        <f t="shared" si="357"/>
        <v>0.12362699999999996</v>
      </c>
      <c r="H91" s="110">
        <f t="shared" si="357"/>
        <v>0.12548140499999993</v>
      </c>
      <c r="I91" s="110">
        <f t="shared" si="357"/>
        <v>0.12736362607499993</v>
      </c>
      <c r="J91" s="110">
        <f t="shared" si="357"/>
        <v>0.1292740804661249</v>
      </c>
      <c r="K91" s="110">
        <f t="shared" si="357"/>
        <v>0.13121319167311676</v>
      </c>
      <c r="L91" s="110">
        <f t="shared" si="357"/>
        <v>0.13318138954821349</v>
      </c>
      <c r="M91" s="110">
        <f t="shared" si="357"/>
        <v>0.13517911039143668</v>
      </c>
      <c r="N91" s="110">
        <f t="shared" si="357"/>
        <v>0.1372067970473082</v>
      </c>
      <c r="O91" s="110">
        <f t="shared" si="357"/>
        <v>0.13926489900301783</v>
      </c>
      <c r="P91" s="110">
        <f t="shared" si="357"/>
        <v>0.14135387248806308</v>
      </c>
      <c r="Q91" s="110">
        <f t="shared" si="357"/>
        <v>0.143474180575384</v>
      </c>
      <c r="R91" s="110">
        <f t="shared" si="357"/>
        <v>0.14562629328401475</v>
      </c>
      <c r="S91" s="110">
        <f t="shared" si="357"/>
        <v>0.14781068768327493</v>
      </c>
      <c r="T91" s="110">
        <f t="shared" si="357"/>
        <v>0.15002784799852403</v>
      </c>
      <c r="U91" s="110">
        <f t="shared" si="357"/>
        <v>0.15227826571850187</v>
      </c>
      <c r="V91" s="110">
        <f t="shared" si="357"/>
        <v>0.15456243970427938</v>
      </c>
      <c r="W91" s="110">
        <f t="shared" si="357"/>
        <v>0.15688087629984354</v>
      </c>
      <c r="X91" s="110">
        <f t="shared" si="357"/>
        <v>0.1592340894443412</v>
      </c>
      <c r="Y91" s="110">
        <f t="shared" si="357"/>
        <v>0.16162260078600627</v>
      </c>
      <c r="Z91" s="110">
        <f t="shared" si="357"/>
        <v>0.16404693979779633</v>
      </c>
      <c r="AA91" s="110">
        <f t="shared" si="357"/>
        <v>0.16650764389476325</v>
      </c>
      <c r="AB91" s="110">
        <f t="shared" si="357"/>
        <v>0.16900525855318468</v>
      </c>
      <c r="AC91" s="110">
        <f t="shared" si="357"/>
        <v>0.17154033743148242</v>
      </c>
      <c r="AD91" s="110">
        <f t="shared" si="357"/>
        <v>0.17411344249295466</v>
      </c>
      <c r="AE91" s="110">
        <f t="shared" si="357"/>
        <v>0.17672514413034895</v>
      </c>
      <c r="AF91" s="110">
        <f t="shared" si="357"/>
        <v>0.17937602129230418</v>
      </c>
      <c r="AG91" s="110">
        <f t="shared" si="357"/>
        <v>0.18206666161168869</v>
      </c>
      <c r="AH91" s="111">
        <f t="shared" si="357"/>
        <v>0.18479766153586402</v>
      </c>
    </row>
    <row r="92" spans="2:34" ht="20.100000000000001" customHeight="1" x14ac:dyDescent="0.25">
      <c r="B92" s="112" t="s">
        <v>175</v>
      </c>
      <c r="D92" s="92" t="s">
        <v>105</v>
      </c>
      <c r="E92" s="92">
        <f t="shared" ref="E92:X92" si="358">NeuBetriebszeitJahrAnbieter2*NeuLeistungAnbieter2/1000*E91</f>
        <v>4.3361999999999998</v>
      </c>
      <c r="F92" s="92">
        <f t="shared" si="358"/>
        <v>4.4012429999999991</v>
      </c>
      <c r="G92" s="92">
        <f t="shared" si="358"/>
        <v>4.467261644999998</v>
      </c>
      <c r="H92" s="92">
        <f t="shared" si="358"/>
        <v>4.5342705696749972</v>
      </c>
      <c r="I92" s="92">
        <f t="shared" si="358"/>
        <v>4.6022846282201222</v>
      </c>
      <c r="J92" s="92">
        <f t="shared" si="358"/>
        <v>4.671318897643423</v>
      </c>
      <c r="K92" s="92">
        <f t="shared" si="358"/>
        <v>4.7413886811080737</v>
      </c>
      <c r="L92" s="92">
        <f t="shared" si="358"/>
        <v>4.8125095113246941</v>
      </c>
      <c r="M92" s="92">
        <f t="shared" si="358"/>
        <v>4.8846971539945638</v>
      </c>
      <c r="N92" s="92">
        <f t="shared" si="358"/>
        <v>4.9579676113044817</v>
      </c>
      <c r="O92" s="92">
        <f t="shared" si="358"/>
        <v>5.032337125474049</v>
      </c>
      <c r="P92" s="92">
        <f t="shared" si="358"/>
        <v>5.1078221823561591</v>
      </c>
      <c r="Q92" s="92">
        <f t="shared" si="358"/>
        <v>5.1844395150915004</v>
      </c>
      <c r="R92" s="92">
        <f t="shared" si="358"/>
        <v>5.2622061078178728</v>
      </c>
      <c r="S92" s="92">
        <f t="shared" si="358"/>
        <v>5.3411391994351396</v>
      </c>
      <c r="T92" s="92">
        <f t="shared" si="358"/>
        <v>5.4212562874266652</v>
      </c>
      <c r="U92" s="92">
        <f t="shared" si="358"/>
        <v>5.5025751317380642</v>
      </c>
      <c r="V92" s="92">
        <f t="shared" si="358"/>
        <v>5.5851137587141348</v>
      </c>
      <c r="W92" s="92">
        <f t="shared" si="358"/>
        <v>5.6688904650948464</v>
      </c>
      <c r="X92" s="92">
        <f t="shared" si="358"/>
        <v>5.7539238220712692</v>
      </c>
      <c r="Y92" s="92">
        <f t="shared" ref="Y92:AH92" si="359">NeuBetriebszeitJahrAnbieter2*NeuLeistungAnbieter2/1000*Y91</f>
        <v>5.8402326794023365</v>
      </c>
      <c r="Z92" s="92">
        <f t="shared" si="359"/>
        <v>5.9278361695933706</v>
      </c>
      <c r="AA92" s="92">
        <f t="shared" si="359"/>
        <v>6.0167537121372696</v>
      </c>
      <c r="AB92" s="92">
        <f t="shared" si="359"/>
        <v>6.1070050178193283</v>
      </c>
      <c r="AC92" s="92">
        <f t="shared" si="359"/>
        <v>6.198610093086617</v>
      </c>
      <c r="AD92" s="92">
        <f t="shared" si="359"/>
        <v>6.2915892444829158</v>
      </c>
      <c r="AE92" s="92">
        <f t="shared" si="359"/>
        <v>6.385963083150159</v>
      </c>
      <c r="AF92" s="92">
        <f t="shared" si="359"/>
        <v>6.4817525293974114</v>
      </c>
      <c r="AG92" s="92">
        <f t="shared" si="359"/>
        <v>6.5789788173383705</v>
      </c>
      <c r="AH92" s="113">
        <f t="shared" si="359"/>
        <v>6.6776634995984461</v>
      </c>
    </row>
    <row r="93" spans="2:34" ht="20.100000000000001" customHeight="1" thickBot="1" x14ac:dyDescent="0.3">
      <c r="B93" s="114" t="s">
        <v>176</v>
      </c>
      <c r="C93" s="115"/>
      <c r="D93" s="116" t="s">
        <v>196</v>
      </c>
      <c r="E93" s="116">
        <f>E92*E89</f>
        <v>2168.1</v>
      </c>
      <c r="F93" s="116">
        <f t="shared" ref="F93:AH93" si="360">F92*F89</f>
        <v>2200.6214999999997</v>
      </c>
      <c r="G93" s="116">
        <f t="shared" si="360"/>
        <v>2233.6308224999989</v>
      </c>
      <c r="H93" s="116">
        <f t="shared" si="360"/>
        <v>2267.1352848374986</v>
      </c>
      <c r="I93" s="116">
        <f t="shared" si="360"/>
        <v>2301.1423141100613</v>
      </c>
      <c r="J93" s="116">
        <f t="shared" si="360"/>
        <v>2335.6594488217115</v>
      </c>
      <c r="K93" s="116">
        <f t="shared" si="360"/>
        <v>2370.6943405540369</v>
      </c>
      <c r="L93" s="116">
        <f t="shared" si="360"/>
        <v>2406.2547556623472</v>
      </c>
      <c r="M93" s="116">
        <f t="shared" si="360"/>
        <v>2442.3485769972817</v>
      </c>
      <c r="N93" s="116">
        <f t="shared" si="360"/>
        <v>2478.9838056522408</v>
      </c>
      <c r="O93" s="116">
        <f t="shared" si="360"/>
        <v>2516.1685627370243</v>
      </c>
      <c r="P93" s="116">
        <f t="shared" si="360"/>
        <v>2553.9110911780795</v>
      </c>
      <c r="Q93" s="116">
        <f t="shared" si="360"/>
        <v>2592.2197575457503</v>
      </c>
      <c r="R93" s="116">
        <f t="shared" si="360"/>
        <v>2631.1030539089365</v>
      </c>
      <c r="S93" s="116">
        <f t="shared" si="360"/>
        <v>2670.5695997175699</v>
      </c>
      <c r="T93" s="116">
        <f t="shared" si="360"/>
        <v>2710.6281437133325</v>
      </c>
      <c r="U93" s="116">
        <f t="shared" si="360"/>
        <v>2751.2875658690323</v>
      </c>
      <c r="V93" s="116">
        <f t="shared" si="360"/>
        <v>2792.5568793570674</v>
      </c>
      <c r="W93" s="116">
        <f t="shared" si="360"/>
        <v>2834.4452325474231</v>
      </c>
      <c r="X93" s="116">
        <f t="shared" si="360"/>
        <v>2876.9619110356348</v>
      </c>
      <c r="Y93" s="116">
        <f t="shared" si="360"/>
        <v>2920.1163397011683</v>
      </c>
      <c r="Z93" s="116">
        <f t="shared" si="360"/>
        <v>2963.9180847966854</v>
      </c>
      <c r="AA93" s="116">
        <f t="shared" si="360"/>
        <v>3008.3768560686349</v>
      </c>
      <c r="AB93" s="116">
        <f t="shared" si="360"/>
        <v>3053.5025089096639</v>
      </c>
      <c r="AC93" s="116">
        <f t="shared" si="360"/>
        <v>3099.3050465433084</v>
      </c>
      <c r="AD93" s="116">
        <f t="shared" si="360"/>
        <v>3145.794622241458</v>
      </c>
      <c r="AE93" s="116">
        <f t="shared" si="360"/>
        <v>3192.9815415750795</v>
      </c>
      <c r="AF93" s="116">
        <f t="shared" si="360"/>
        <v>3240.8762646987057</v>
      </c>
      <c r="AG93" s="116">
        <f t="shared" si="360"/>
        <v>3289.4894086691852</v>
      </c>
      <c r="AH93" s="117">
        <f t="shared" si="360"/>
        <v>3338.831749799223</v>
      </c>
    </row>
    <row r="94" spans="2:34" ht="20.100000000000001" customHeight="1" x14ac:dyDescent="0.25">
      <c r="B94" s="95"/>
      <c r="Z94" s="92"/>
    </row>
    <row r="95" spans="2:34" ht="20.100000000000001" customHeight="1" x14ac:dyDescent="0.25">
      <c r="B95" s="95" t="s">
        <v>173</v>
      </c>
      <c r="D95" s="70"/>
      <c r="E95" s="97">
        <f>E88</f>
        <v>0</v>
      </c>
      <c r="F95" s="97">
        <f t="shared" ref="F95:AH95" si="361">F88</f>
        <v>0</v>
      </c>
      <c r="G95" s="97">
        <f t="shared" si="361"/>
        <v>0</v>
      </c>
      <c r="H95" s="97">
        <f t="shared" si="361"/>
        <v>0</v>
      </c>
      <c r="I95" s="97">
        <f t="shared" si="361"/>
        <v>0</v>
      </c>
      <c r="J95" s="97">
        <f t="shared" si="361"/>
        <v>0</v>
      </c>
      <c r="K95" s="97">
        <f t="shared" si="361"/>
        <v>0</v>
      </c>
      <c r="L95" s="97">
        <f t="shared" si="361"/>
        <v>0</v>
      </c>
      <c r="M95" s="97">
        <f t="shared" si="361"/>
        <v>0</v>
      </c>
      <c r="N95" s="97">
        <f t="shared" si="361"/>
        <v>0</v>
      </c>
      <c r="O95" s="97">
        <f t="shared" si="361"/>
        <v>0</v>
      </c>
      <c r="P95" s="97">
        <f t="shared" si="361"/>
        <v>0</v>
      </c>
      <c r="Q95" s="97">
        <f t="shared" si="361"/>
        <v>0</v>
      </c>
      <c r="R95" s="97">
        <f t="shared" si="361"/>
        <v>0</v>
      </c>
      <c r="S95" s="97">
        <f t="shared" si="361"/>
        <v>0</v>
      </c>
      <c r="T95" s="97">
        <f t="shared" si="361"/>
        <v>0</v>
      </c>
      <c r="U95" s="97">
        <f t="shared" si="361"/>
        <v>0</v>
      </c>
      <c r="V95" s="97">
        <f t="shared" si="361"/>
        <v>0</v>
      </c>
      <c r="W95" s="97">
        <f t="shared" si="361"/>
        <v>0</v>
      </c>
      <c r="X95" s="97">
        <f t="shared" si="361"/>
        <v>0</v>
      </c>
      <c r="Y95" s="97">
        <f t="shared" si="361"/>
        <v>0</v>
      </c>
      <c r="Z95" s="97">
        <f t="shared" si="361"/>
        <v>0</v>
      </c>
      <c r="AA95" s="97">
        <f t="shared" si="361"/>
        <v>0</v>
      </c>
      <c r="AB95" s="97">
        <f t="shared" si="361"/>
        <v>0</v>
      </c>
      <c r="AC95" s="97">
        <f t="shared" si="361"/>
        <v>0</v>
      </c>
      <c r="AD95" s="97">
        <f t="shared" si="361"/>
        <v>0</v>
      </c>
      <c r="AE95" s="97">
        <f t="shared" si="361"/>
        <v>41</v>
      </c>
      <c r="AF95" s="97">
        <f t="shared" si="361"/>
        <v>450</v>
      </c>
      <c r="AG95" s="97">
        <f t="shared" si="361"/>
        <v>9</v>
      </c>
      <c r="AH95" s="97">
        <f t="shared" si="361"/>
        <v>0</v>
      </c>
    </row>
    <row r="96" spans="2:34" ht="20.100000000000001" customHeight="1" x14ac:dyDescent="0.25">
      <c r="B96" s="98" t="s">
        <v>183</v>
      </c>
      <c r="D96" s="70" t="s">
        <v>101</v>
      </c>
      <c r="E96" s="99">
        <f t="shared" ref="E96:AH96" si="362">E95*NeuReparaturDauerAnbieter2/60*E97</f>
        <v>0</v>
      </c>
      <c r="F96" s="99">
        <f t="shared" si="362"/>
        <v>0</v>
      </c>
      <c r="G96" s="99">
        <f t="shared" si="362"/>
        <v>0</v>
      </c>
      <c r="H96" s="99">
        <f t="shared" si="362"/>
        <v>0</v>
      </c>
      <c r="I96" s="99">
        <f t="shared" si="362"/>
        <v>0</v>
      </c>
      <c r="J96" s="99">
        <f t="shared" si="362"/>
        <v>0</v>
      </c>
      <c r="K96" s="99">
        <f t="shared" si="362"/>
        <v>0</v>
      </c>
      <c r="L96" s="99">
        <f t="shared" si="362"/>
        <v>0</v>
      </c>
      <c r="M96" s="99">
        <f t="shared" si="362"/>
        <v>0</v>
      </c>
      <c r="N96" s="99">
        <f t="shared" si="362"/>
        <v>0</v>
      </c>
      <c r="O96" s="99">
        <f t="shared" si="362"/>
        <v>0</v>
      </c>
      <c r="P96" s="99">
        <f t="shared" si="362"/>
        <v>0</v>
      </c>
      <c r="Q96" s="99">
        <f t="shared" si="362"/>
        <v>0</v>
      </c>
      <c r="R96" s="99">
        <f t="shared" si="362"/>
        <v>0</v>
      </c>
      <c r="S96" s="99">
        <f t="shared" si="362"/>
        <v>0</v>
      </c>
      <c r="T96" s="99">
        <f t="shared" si="362"/>
        <v>0</v>
      </c>
      <c r="U96" s="99">
        <f t="shared" si="362"/>
        <v>0</v>
      </c>
      <c r="V96" s="99">
        <f t="shared" si="362"/>
        <v>0</v>
      </c>
      <c r="W96" s="99">
        <f t="shared" si="362"/>
        <v>0</v>
      </c>
      <c r="X96" s="99">
        <f t="shared" si="362"/>
        <v>0</v>
      </c>
      <c r="Y96" s="99">
        <f t="shared" si="362"/>
        <v>0</v>
      </c>
      <c r="Z96" s="99">
        <f t="shared" si="362"/>
        <v>0</v>
      </c>
      <c r="AA96" s="99">
        <f t="shared" si="362"/>
        <v>0</v>
      </c>
      <c r="AB96" s="99">
        <f t="shared" si="362"/>
        <v>0</v>
      </c>
      <c r="AC96" s="99">
        <f t="shared" si="362"/>
        <v>0</v>
      </c>
      <c r="AD96" s="99">
        <f t="shared" si="362"/>
        <v>0</v>
      </c>
      <c r="AE96" s="99">
        <f t="shared" si="362"/>
        <v>159.31652674099104</v>
      </c>
      <c r="AF96" s="99">
        <f t="shared" si="362"/>
        <v>1766.0819854580582</v>
      </c>
      <c r="AG96" s="99">
        <f t="shared" si="362"/>
        <v>35.674856106252783</v>
      </c>
      <c r="AH96" s="99">
        <f t="shared" si="362"/>
        <v>0</v>
      </c>
    </row>
    <row r="97" spans="2:34" ht="20.100000000000001" customHeight="1" x14ac:dyDescent="0.25">
      <c r="B97" s="98" t="s">
        <v>195</v>
      </c>
      <c r="D97" s="70" t="s">
        <v>101</v>
      </c>
      <c r="E97" s="99">
        <f t="shared" ref="E97:AH97" si="363">PersonalkostenWartungErsetzung*(1+Wartungskostenänderung/100)^(E63-1)</f>
        <v>20</v>
      </c>
      <c r="F97" s="99">
        <f t="shared" si="363"/>
        <v>20.2</v>
      </c>
      <c r="G97" s="99">
        <f t="shared" si="363"/>
        <v>20.402000000000001</v>
      </c>
      <c r="H97" s="99">
        <f t="shared" si="363"/>
        <v>20.606019999999997</v>
      </c>
      <c r="I97" s="99">
        <f t="shared" si="363"/>
        <v>20.8120802</v>
      </c>
      <c r="J97" s="99">
        <f t="shared" si="363"/>
        <v>21.020201002</v>
      </c>
      <c r="K97" s="99">
        <f t="shared" si="363"/>
        <v>21.230403012020002</v>
      </c>
      <c r="L97" s="99">
        <f t="shared" si="363"/>
        <v>21.442707042140196</v>
      </c>
      <c r="M97" s="99">
        <f t="shared" si="363"/>
        <v>21.657134112561604</v>
      </c>
      <c r="N97" s="99">
        <f t="shared" si="363"/>
        <v>21.873705453687222</v>
      </c>
      <c r="O97" s="99">
        <f t="shared" si="363"/>
        <v>22.092442508224096</v>
      </c>
      <c r="P97" s="99">
        <f t="shared" si="363"/>
        <v>22.31336693330633</v>
      </c>
      <c r="Q97" s="99">
        <f t="shared" si="363"/>
        <v>22.536500602639396</v>
      </c>
      <c r="R97" s="99">
        <f t="shared" si="363"/>
        <v>22.76186560866579</v>
      </c>
      <c r="S97" s="99">
        <f t="shared" si="363"/>
        <v>22.989484264752452</v>
      </c>
      <c r="T97" s="99">
        <f t="shared" si="363"/>
        <v>23.21937910739997</v>
      </c>
      <c r="U97" s="99">
        <f t="shared" si="363"/>
        <v>23.451572898473977</v>
      </c>
      <c r="V97" s="99">
        <f t="shared" si="363"/>
        <v>23.686088627458716</v>
      </c>
      <c r="W97" s="99">
        <f t="shared" si="363"/>
        <v>23.922949513733304</v>
      </c>
      <c r="X97" s="99">
        <f t="shared" si="363"/>
        <v>24.162179008870631</v>
      </c>
      <c r="Y97" s="99">
        <f t="shared" si="363"/>
        <v>24.403800798959342</v>
      </c>
      <c r="Z97" s="99">
        <f t="shared" si="363"/>
        <v>24.647838806948933</v>
      </c>
      <c r="AA97" s="99">
        <f t="shared" si="363"/>
        <v>24.894317195018427</v>
      </c>
      <c r="AB97" s="99">
        <f t="shared" si="363"/>
        <v>25.143260366968608</v>
      </c>
      <c r="AC97" s="99">
        <f t="shared" si="363"/>
        <v>25.3946929706383</v>
      </c>
      <c r="AD97" s="99">
        <f t="shared" si="363"/>
        <v>25.648639900344683</v>
      </c>
      <c r="AE97" s="99">
        <f t="shared" si="363"/>
        <v>25.905126299348133</v>
      </c>
      <c r="AF97" s="99">
        <f t="shared" si="363"/>
        <v>26.164177562341603</v>
      </c>
      <c r="AG97" s="99">
        <f t="shared" si="363"/>
        <v>26.425819337965024</v>
      </c>
      <c r="AH97" s="99">
        <f t="shared" si="363"/>
        <v>26.690077531344674</v>
      </c>
    </row>
    <row r="98" spans="2:34" ht="20.100000000000001" customHeight="1" x14ac:dyDescent="0.25">
      <c r="B98" s="98" t="s">
        <v>106</v>
      </c>
      <c r="D98" s="70" t="s">
        <v>101</v>
      </c>
      <c r="E98" s="99">
        <f t="shared" ref="E98:X98" si="364">E95*NeuPreisAnbieter2</f>
        <v>0</v>
      </c>
      <c r="F98" s="99">
        <f t="shared" si="364"/>
        <v>0</v>
      </c>
      <c r="G98" s="99">
        <f t="shared" si="364"/>
        <v>0</v>
      </c>
      <c r="H98" s="99">
        <f t="shared" si="364"/>
        <v>0</v>
      </c>
      <c r="I98" s="99">
        <f t="shared" si="364"/>
        <v>0</v>
      </c>
      <c r="J98" s="99">
        <f t="shared" si="364"/>
        <v>0</v>
      </c>
      <c r="K98" s="99">
        <f t="shared" si="364"/>
        <v>0</v>
      </c>
      <c r="L98" s="99">
        <f t="shared" si="364"/>
        <v>0</v>
      </c>
      <c r="M98" s="99">
        <f t="shared" si="364"/>
        <v>0</v>
      </c>
      <c r="N98" s="99">
        <f t="shared" si="364"/>
        <v>0</v>
      </c>
      <c r="O98" s="99">
        <f t="shared" si="364"/>
        <v>0</v>
      </c>
      <c r="P98" s="99">
        <f t="shared" si="364"/>
        <v>0</v>
      </c>
      <c r="Q98" s="99">
        <f t="shared" si="364"/>
        <v>0</v>
      </c>
      <c r="R98" s="99">
        <f t="shared" si="364"/>
        <v>0</v>
      </c>
      <c r="S98" s="99">
        <f t="shared" si="364"/>
        <v>0</v>
      </c>
      <c r="T98" s="99">
        <f t="shared" si="364"/>
        <v>0</v>
      </c>
      <c r="U98" s="99">
        <f t="shared" si="364"/>
        <v>0</v>
      </c>
      <c r="V98" s="99">
        <f t="shared" si="364"/>
        <v>0</v>
      </c>
      <c r="W98" s="99">
        <f t="shared" si="364"/>
        <v>0</v>
      </c>
      <c r="X98" s="99">
        <f t="shared" si="364"/>
        <v>0</v>
      </c>
      <c r="Y98" s="99">
        <f t="shared" ref="Y98:AH98" si="365">Y95*NeuPreisAnbieter2</f>
        <v>0</v>
      </c>
      <c r="Z98" s="99">
        <f t="shared" si="365"/>
        <v>0</v>
      </c>
      <c r="AA98" s="99">
        <f t="shared" si="365"/>
        <v>0</v>
      </c>
      <c r="AB98" s="99">
        <f t="shared" si="365"/>
        <v>0</v>
      </c>
      <c r="AC98" s="99">
        <f t="shared" si="365"/>
        <v>0</v>
      </c>
      <c r="AD98" s="99">
        <f t="shared" si="365"/>
        <v>0</v>
      </c>
      <c r="AE98" s="99">
        <f t="shared" si="365"/>
        <v>348.5</v>
      </c>
      <c r="AF98" s="99">
        <f t="shared" si="365"/>
        <v>3825</v>
      </c>
      <c r="AG98" s="99">
        <f t="shared" si="365"/>
        <v>76.5</v>
      </c>
      <c r="AH98" s="99">
        <f t="shared" si="365"/>
        <v>0</v>
      </c>
    </row>
    <row r="99" spans="2:34" ht="20.100000000000001" customHeight="1" x14ac:dyDescent="0.25">
      <c r="B99" s="98" t="s">
        <v>177</v>
      </c>
      <c r="D99" s="70" t="s">
        <v>101</v>
      </c>
      <c r="E99" s="99">
        <f t="shared" ref="E99:X99" si="366">E95*NeuEntsorgungskostenAnbieter2</f>
        <v>0</v>
      </c>
      <c r="F99" s="99">
        <f t="shared" si="366"/>
        <v>0</v>
      </c>
      <c r="G99" s="99">
        <f t="shared" si="366"/>
        <v>0</v>
      </c>
      <c r="H99" s="99">
        <f t="shared" si="366"/>
        <v>0</v>
      </c>
      <c r="I99" s="99">
        <f t="shared" si="366"/>
        <v>0</v>
      </c>
      <c r="J99" s="99">
        <f t="shared" si="366"/>
        <v>0</v>
      </c>
      <c r="K99" s="99">
        <f t="shared" si="366"/>
        <v>0</v>
      </c>
      <c r="L99" s="99">
        <f t="shared" si="366"/>
        <v>0</v>
      </c>
      <c r="M99" s="99">
        <f t="shared" si="366"/>
        <v>0</v>
      </c>
      <c r="N99" s="99">
        <f t="shared" si="366"/>
        <v>0</v>
      </c>
      <c r="O99" s="99">
        <f t="shared" si="366"/>
        <v>0</v>
      </c>
      <c r="P99" s="99">
        <f t="shared" si="366"/>
        <v>0</v>
      </c>
      <c r="Q99" s="99">
        <f t="shared" si="366"/>
        <v>0</v>
      </c>
      <c r="R99" s="99">
        <f t="shared" si="366"/>
        <v>0</v>
      </c>
      <c r="S99" s="99">
        <f t="shared" si="366"/>
        <v>0</v>
      </c>
      <c r="T99" s="99">
        <f t="shared" si="366"/>
        <v>0</v>
      </c>
      <c r="U99" s="99">
        <f t="shared" si="366"/>
        <v>0</v>
      </c>
      <c r="V99" s="99">
        <f t="shared" si="366"/>
        <v>0</v>
      </c>
      <c r="W99" s="99">
        <f t="shared" si="366"/>
        <v>0</v>
      </c>
      <c r="X99" s="99">
        <f t="shared" si="366"/>
        <v>0</v>
      </c>
      <c r="Y99" s="99">
        <f t="shared" ref="Y99:AH99" si="367">Y95*NeuEntsorgungskostenAnbieter2</f>
        <v>0</v>
      </c>
      <c r="Z99" s="99">
        <f t="shared" si="367"/>
        <v>0</v>
      </c>
      <c r="AA99" s="99">
        <f t="shared" si="367"/>
        <v>0</v>
      </c>
      <c r="AB99" s="99">
        <f t="shared" si="367"/>
        <v>0</v>
      </c>
      <c r="AC99" s="99">
        <f t="shared" si="367"/>
        <v>0</v>
      </c>
      <c r="AD99" s="99">
        <f t="shared" si="367"/>
        <v>0</v>
      </c>
      <c r="AE99" s="99">
        <f t="shared" si="367"/>
        <v>0</v>
      </c>
      <c r="AF99" s="99">
        <f t="shared" si="367"/>
        <v>0</v>
      </c>
      <c r="AG99" s="99">
        <f t="shared" si="367"/>
        <v>0</v>
      </c>
      <c r="AH99" s="99">
        <f t="shared" si="367"/>
        <v>0</v>
      </c>
    </row>
    <row r="100" spans="2:34" ht="20.100000000000001" customHeight="1" x14ac:dyDescent="0.25">
      <c r="B100" s="98" t="s">
        <v>178</v>
      </c>
      <c r="D100" s="70" t="s">
        <v>101</v>
      </c>
      <c r="E100" s="99">
        <f t="shared" ref="E100:X100" si="368">E95*NeuRecyclingwertAnbieter2</f>
        <v>0</v>
      </c>
      <c r="F100" s="99">
        <f t="shared" si="368"/>
        <v>0</v>
      </c>
      <c r="G100" s="99">
        <f t="shared" si="368"/>
        <v>0</v>
      </c>
      <c r="H100" s="99">
        <f t="shared" si="368"/>
        <v>0</v>
      </c>
      <c r="I100" s="99">
        <f t="shared" si="368"/>
        <v>0</v>
      </c>
      <c r="J100" s="99">
        <f t="shared" si="368"/>
        <v>0</v>
      </c>
      <c r="K100" s="99">
        <f t="shared" si="368"/>
        <v>0</v>
      </c>
      <c r="L100" s="99">
        <f t="shared" si="368"/>
        <v>0</v>
      </c>
      <c r="M100" s="99">
        <f t="shared" si="368"/>
        <v>0</v>
      </c>
      <c r="N100" s="99">
        <f t="shared" si="368"/>
        <v>0</v>
      </c>
      <c r="O100" s="99">
        <f t="shared" si="368"/>
        <v>0</v>
      </c>
      <c r="P100" s="99">
        <f t="shared" si="368"/>
        <v>0</v>
      </c>
      <c r="Q100" s="99">
        <f t="shared" si="368"/>
        <v>0</v>
      </c>
      <c r="R100" s="99">
        <f t="shared" si="368"/>
        <v>0</v>
      </c>
      <c r="S100" s="99">
        <f t="shared" si="368"/>
        <v>0</v>
      </c>
      <c r="T100" s="99">
        <f t="shared" si="368"/>
        <v>0</v>
      </c>
      <c r="U100" s="99">
        <f t="shared" si="368"/>
        <v>0</v>
      </c>
      <c r="V100" s="99">
        <f t="shared" si="368"/>
        <v>0</v>
      </c>
      <c r="W100" s="99">
        <f t="shared" si="368"/>
        <v>0</v>
      </c>
      <c r="X100" s="99">
        <f t="shared" si="368"/>
        <v>0</v>
      </c>
      <c r="Y100" s="99">
        <f t="shared" ref="Y100:AH100" si="369">Y95*NeuRecyclingwertAnbieter2</f>
        <v>0</v>
      </c>
      <c r="Z100" s="99">
        <f t="shared" si="369"/>
        <v>0</v>
      </c>
      <c r="AA100" s="99">
        <f t="shared" si="369"/>
        <v>0</v>
      </c>
      <c r="AB100" s="99">
        <f t="shared" si="369"/>
        <v>0</v>
      </c>
      <c r="AC100" s="99">
        <f t="shared" si="369"/>
        <v>0</v>
      </c>
      <c r="AD100" s="99">
        <f t="shared" si="369"/>
        <v>0</v>
      </c>
      <c r="AE100" s="99">
        <f t="shared" si="369"/>
        <v>0</v>
      </c>
      <c r="AF100" s="99">
        <f t="shared" si="369"/>
        <v>0</v>
      </c>
      <c r="AG100" s="99">
        <f t="shared" si="369"/>
        <v>0</v>
      </c>
      <c r="AH100" s="99">
        <f t="shared" si="369"/>
        <v>0</v>
      </c>
    </row>
    <row r="101" spans="2:34" ht="20.100000000000001" customHeight="1" x14ac:dyDescent="0.25">
      <c r="B101" s="96" t="s">
        <v>179</v>
      </c>
      <c r="D101" s="70" t="s">
        <v>101</v>
      </c>
      <c r="E101" s="99">
        <f t="shared" ref="E101:AH101" si="370">IF(MOD(E63,NeuReinigungsintervallAnbieter2)&gt;0,0,E89*NeuReinigungsDauerAnbieter2/60*E102)</f>
        <v>0</v>
      </c>
      <c r="F101" s="99">
        <f t="shared" si="370"/>
        <v>0</v>
      </c>
      <c r="G101" s="99">
        <f t="shared" si="370"/>
        <v>0</v>
      </c>
      <c r="H101" s="99">
        <f t="shared" si="370"/>
        <v>0</v>
      </c>
      <c r="I101" s="99">
        <f t="shared" si="370"/>
        <v>520.30200500000001</v>
      </c>
      <c r="J101" s="99">
        <f t="shared" si="370"/>
        <v>0</v>
      </c>
      <c r="K101" s="99">
        <f t="shared" si="370"/>
        <v>0</v>
      </c>
      <c r="L101" s="99">
        <f t="shared" si="370"/>
        <v>0</v>
      </c>
      <c r="M101" s="99">
        <f t="shared" si="370"/>
        <v>0</v>
      </c>
      <c r="N101" s="99">
        <f t="shared" si="370"/>
        <v>546.84263634218053</v>
      </c>
      <c r="O101" s="99">
        <f t="shared" si="370"/>
        <v>0</v>
      </c>
      <c r="P101" s="99">
        <f t="shared" si="370"/>
        <v>0</v>
      </c>
      <c r="Q101" s="99">
        <f t="shared" si="370"/>
        <v>0</v>
      </c>
      <c r="R101" s="99">
        <f t="shared" si="370"/>
        <v>0</v>
      </c>
      <c r="S101" s="99">
        <f t="shared" si="370"/>
        <v>574.73710661881125</v>
      </c>
      <c r="T101" s="99">
        <f t="shared" si="370"/>
        <v>0</v>
      </c>
      <c r="U101" s="99">
        <f t="shared" si="370"/>
        <v>0</v>
      </c>
      <c r="V101" s="99">
        <f t="shared" si="370"/>
        <v>0</v>
      </c>
      <c r="W101" s="99">
        <f t="shared" si="370"/>
        <v>0</v>
      </c>
      <c r="X101" s="99">
        <f t="shared" si="370"/>
        <v>604.05447522176576</v>
      </c>
      <c r="Y101" s="99">
        <f t="shared" si="370"/>
        <v>0</v>
      </c>
      <c r="Z101" s="99">
        <f t="shared" si="370"/>
        <v>0</v>
      </c>
      <c r="AA101" s="99">
        <f t="shared" si="370"/>
        <v>0</v>
      </c>
      <c r="AB101" s="99">
        <f t="shared" si="370"/>
        <v>0</v>
      </c>
      <c r="AC101" s="99">
        <f t="shared" si="370"/>
        <v>634.86732426595745</v>
      </c>
      <c r="AD101" s="99">
        <f t="shared" si="370"/>
        <v>0</v>
      </c>
      <c r="AE101" s="99">
        <f t="shared" si="370"/>
        <v>0</v>
      </c>
      <c r="AF101" s="99">
        <f t="shared" si="370"/>
        <v>0</v>
      </c>
      <c r="AG101" s="99">
        <f t="shared" si="370"/>
        <v>0</v>
      </c>
      <c r="AH101" s="99">
        <f t="shared" si="370"/>
        <v>667.25193828361682</v>
      </c>
    </row>
    <row r="102" spans="2:34" ht="20.100000000000001" customHeight="1" x14ac:dyDescent="0.25">
      <c r="B102" s="96" t="s">
        <v>194</v>
      </c>
      <c r="D102" s="70" t="s">
        <v>101</v>
      </c>
      <c r="E102" s="99">
        <f t="shared" ref="E102:AH102" si="371">PersonalkostenReinigung*(1+PersonalkostenÄnderung/100)^(E63-1)</f>
        <v>10</v>
      </c>
      <c r="F102" s="99">
        <f t="shared" si="371"/>
        <v>10.1</v>
      </c>
      <c r="G102" s="99">
        <f t="shared" si="371"/>
        <v>10.201000000000001</v>
      </c>
      <c r="H102" s="99">
        <f t="shared" si="371"/>
        <v>10.303009999999999</v>
      </c>
      <c r="I102" s="99">
        <f t="shared" si="371"/>
        <v>10.4060401</v>
      </c>
      <c r="J102" s="99">
        <f t="shared" si="371"/>
        <v>10.510100501</v>
      </c>
      <c r="K102" s="99">
        <f t="shared" si="371"/>
        <v>10.615201506010001</v>
      </c>
      <c r="L102" s="99">
        <f t="shared" si="371"/>
        <v>10.721353521070098</v>
      </c>
      <c r="M102" s="99">
        <f t="shared" si="371"/>
        <v>10.828567056280802</v>
      </c>
      <c r="N102" s="99">
        <f t="shared" si="371"/>
        <v>10.936852726843611</v>
      </c>
      <c r="O102" s="99">
        <f t="shared" si="371"/>
        <v>11.046221254112048</v>
      </c>
      <c r="P102" s="99">
        <f t="shared" si="371"/>
        <v>11.156683466653165</v>
      </c>
      <c r="Q102" s="99">
        <f t="shared" si="371"/>
        <v>11.268250301319698</v>
      </c>
      <c r="R102" s="99">
        <f t="shared" si="371"/>
        <v>11.380932804332895</v>
      </c>
      <c r="S102" s="99">
        <f t="shared" si="371"/>
        <v>11.494742132376226</v>
      </c>
      <c r="T102" s="99">
        <f t="shared" si="371"/>
        <v>11.609689553699985</v>
      </c>
      <c r="U102" s="99">
        <f t="shared" si="371"/>
        <v>11.725786449236988</v>
      </c>
      <c r="V102" s="99">
        <f t="shared" si="371"/>
        <v>11.843044313729358</v>
      </c>
      <c r="W102" s="99">
        <f t="shared" si="371"/>
        <v>11.961474756866652</v>
      </c>
      <c r="X102" s="99">
        <f t="shared" si="371"/>
        <v>12.081089504435315</v>
      </c>
      <c r="Y102" s="99">
        <f t="shared" si="371"/>
        <v>12.201900399479671</v>
      </c>
      <c r="Z102" s="99">
        <f t="shared" si="371"/>
        <v>12.323919403474466</v>
      </c>
      <c r="AA102" s="99">
        <f t="shared" si="371"/>
        <v>12.447158597509214</v>
      </c>
      <c r="AB102" s="99">
        <f t="shared" si="371"/>
        <v>12.571630183484304</v>
      </c>
      <c r="AC102" s="99">
        <f t="shared" si="371"/>
        <v>12.69734648531915</v>
      </c>
      <c r="AD102" s="99">
        <f t="shared" si="371"/>
        <v>12.824319950172342</v>
      </c>
      <c r="AE102" s="99">
        <f t="shared" si="371"/>
        <v>12.952563149674067</v>
      </c>
      <c r="AF102" s="99">
        <f t="shared" si="371"/>
        <v>13.082088781170802</v>
      </c>
      <c r="AG102" s="99">
        <f t="shared" si="371"/>
        <v>13.212909668982512</v>
      </c>
      <c r="AH102" s="99">
        <f t="shared" si="371"/>
        <v>13.345038765672337</v>
      </c>
    </row>
    <row r="103" spans="2:34" ht="20.100000000000001" customHeight="1" x14ac:dyDescent="0.25">
      <c r="B103" s="96" t="s">
        <v>182</v>
      </c>
      <c r="D103" s="70" t="s">
        <v>101</v>
      </c>
      <c r="E103" s="99">
        <f t="shared" ref="E103:X103" si="372">E89*NeuUngeplantAnbieter2/100*(NeuReparaturDauerAnbieter2/60*PersonalkostenWartungErsetzung+NeuPreisAnbieter2+NeuEntsorgungskostenAnbieter2-NeuRecyclingwertAnbieter2)</f>
        <v>5.75</v>
      </c>
      <c r="F103" s="99">
        <f t="shared" si="372"/>
        <v>5.75</v>
      </c>
      <c r="G103" s="99">
        <f t="shared" si="372"/>
        <v>5.75</v>
      </c>
      <c r="H103" s="99">
        <f t="shared" si="372"/>
        <v>5.75</v>
      </c>
      <c r="I103" s="99">
        <f t="shared" si="372"/>
        <v>5.75</v>
      </c>
      <c r="J103" s="99">
        <f t="shared" si="372"/>
        <v>5.75</v>
      </c>
      <c r="K103" s="99">
        <f t="shared" si="372"/>
        <v>5.75</v>
      </c>
      <c r="L103" s="99">
        <f t="shared" si="372"/>
        <v>5.75</v>
      </c>
      <c r="M103" s="99">
        <f t="shared" si="372"/>
        <v>5.75</v>
      </c>
      <c r="N103" s="99">
        <f t="shared" si="372"/>
        <v>5.75</v>
      </c>
      <c r="O103" s="99">
        <f t="shared" si="372"/>
        <v>5.75</v>
      </c>
      <c r="P103" s="99">
        <f t="shared" si="372"/>
        <v>5.75</v>
      </c>
      <c r="Q103" s="99">
        <f t="shared" si="372"/>
        <v>5.75</v>
      </c>
      <c r="R103" s="99">
        <f t="shared" si="372"/>
        <v>5.75</v>
      </c>
      <c r="S103" s="99">
        <f t="shared" si="372"/>
        <v>5.75</v>
      </c>
      <c r="T103" s="99">
        <f t="shared" si="372"/>
        <v>5.75</v>
      </c>
      <c r="U103" s="99">
        <f t="shared" si="372"/>
        <v>5.75</v>
      </c>
      <c r="V103" s="99">
        <f t="shared" si="372"/>
        <v>5.75</v>
      </c>
      <c r="W103" s="99">
        <f t="shared" si="372"/>
        <v>5.75</v>
      </c>
      <c r="X103" s="99">
        <f t="shared" si="372"/>
        <v>5.75</v>
      </c>
      <c r="Y103" s="99">
        <f t="shared" ref="Y103:AH103" si="373">Y89*NeuUngeplantAnbieter2/100*(NeuReparaturDauerAnbieter2/60*PersonalkostenWartungErsetzung+NeuPreisAnbieter2+NeuEntsorgungskostenAnbieter2-NeuRecyclingwertAnbieter2)</f>
        <v>5.75</v>
      </c>
      <c r="Z103" s="99">
        <f t="shared" si="373"/>
        <v>5.75</v>
      </c>
      <c r="AA103" s="99">
        <f t="shared" si="373"/>
        <v>5.75</v>
      </c>
      <c r="AB103" s="99">
        <f t="shared" si="373"/>
        <v>5.75</v>
      </c>
      <c r="AC103" s="99">
        <f t="shared" si="373"/>
        <v>5.75</v>
      </c>
      <c r="AD103" s="99">
        <f t="shared" si="373"/>
        <v>5.75</v>
      </c>
      <c r="AE103" s="99">
        <f t="shared" si="373"/>
        <v>5.75</v>
      </c>
      <c r="AF103" s="99">
        <f t="shared" si="373"/>
        <v>5.75</v>
      </c>
      <c r="AG103" s="99">
        <f t="shared" si="373"/>
        <v>5.75</v>
      </c>
      <c r="AH103" s="99">
        <f t="shared" si="373"/>
        <v>5.75</v>
      </c>
    </row>
    <row r="104" spans="2:34" ht="20.100000000000001" customHeight="1" x14ac:dyDescent="0.25">
      <c r="B104" s="95" t="s">
        <v>181</v>
      </c>
      <c r="D104" s="92" t="s">
        <v>101</v>
      </c>
      <c r="E104" s="101">
        <f>E96+E98+E99-E100+E101+E103+E105</f>
        <v>5.75</v>
      </c>
      <c r="F104" s="101">
        <f t="shared" ref="F104:AH104" si="374">F96+F98+F99-F100+F101+F103+F105</f>
        <v>5.75</v>
      </c>
      <c r="G104" s="101">
        <f t="shared" si="374"/>
        <v>5.75</v>
      </c>
      <c r="H104" s="101">
        <f t="shared" si="374"/>
        <v>5.75</v>
      </c>
      <c r="I104" s="101">
        <f t="shared" si="374"/>
        <v>526.05200500000001</v>
      </c>
      <c r="J104" s="101">
        <f t="shared" si="374"/>
        <v>5.75</v>
      </c>
      <c r="K104" s="101">
        <f t="shared" si="374"/>
        <v>5.75</v>
      </c>
      <c r="L104" s="101">
        <f t="shared" si="374"/>
        <v>5.75</v>
      </c>
      <c r="M104" s="101">
        <f t="shared" si="374"/>
        <v>5.75</v>
      </c>
      <c r="N104" s="101">
        <f t="shared" si="374"/>
        <v>552.59263634218053</v>
      </c>
      <c r="O104" s="101">
        <f t="shared" si="374"/>
        <v>5.75</v>
      </c>
      <c r="P104" s="101">
        <f t="shared" si="374"/>
        <v>5.75</v>
      </c>
      <c r="Q104" s="101">
        <f t="shared" si="374"/>
        <v>5.75</v>
      </c>
      <c r="R104" s="101">
        <f t="shared" si="374"/>
        <v>5.75</v>
      </c>
      <c r="S104" s="101">
        <f t="shared" si="374"/>
        <v>580.48710661881125</v>
      </c>
      <c r="T104" s="101">
        <f t="shared" si="374"/>
        <v>5.75</v>
      </c>
      <c r="U104" s="101">
        <f t="shared" si="374"/>
        <v>5.75</v>
      </c>
      <c r="V104" s="101">
        <f t="shared" si="374"/>
        <v>5.75</v>
      </c>
      <c r="W104" s="101">
        <f t="shared" si="374"/>
        <v>5.75</v>
      </c>
      <c r="X104" s="101">
        <f t="shared" si="374"/>
        <v>609.80447522176576</v>
      </c>
      <c r="Y104" s="101">
        <f t="shared" si="374"/>
        <v>5.75</v>
      </c>
      <c r="Z104" s="101">
        <f t="shared" si="374"/>
        <v>5.75</v>
      </c>
      <c r="AA104" s="101">
        <f t="shared" si="374"/>
        <v>5.75</v>
      </c>
      <c r="AB104" s="101">
        <f t="shared" si="374"/>
        <v>5.75</v>
      </c>
      <c r="AC104" s="101">
        <f t="shared" si="374"/>
        <v>640.61732426595745</v>
      </c>
      <c r="AD104" s="101">
        <f t="shared" si="374"/>
        <v>5.75</v>
      </c>
      <c r="AE104" s="101">
        <f t="shared" si="374"/>
        <v>513.56652674099109</v>
      </c>
      <c r="AF104" s="101">
        <f t="shared" si="374"/>
        <v>5596.8319854580586</v>
      </c>
      <c r="AG104" s="101">
        <f t="shared" si="374"/>
        <v>117.92485610625278</v>
      </c>
      <c r="AH104" s="101">
        <f t="shared" si="374"/>
        <v>673.00193828361682</v>
      </c>
    </row>
    <row r="105" spans="2:34" ht="20.100000000000001" customHeight="1" x14ac:dyDescent="0.25">
      <c r="B105" s="95" t="s">
        <v>152</v>
      </c>
      <c r="D105" s="92" t="s">
        <v>101</v>
      </c>
      <c r="E105" s="92">
        <f t="shared" ref="E105:X105" si="375">NeuPlatzmieteAnbieter2*E89</f>
        <v>0</v>
      </c>
      <c r="F105" s="92">
        <f t="shared" si="375"/>
        <v>0</v>
      </c>
      <c r="G105" s="92">
        <f t="shared" si="375"/>
        <v>0</v>
      </c>
      <c r="H105" s="92">
        <f t="shared" si="375"/>
        <v>0</v>
      </c>
      <c r="I105" s="92">
        <f t="shared" si="375"/>
        <v>0</v>
      </c>
      <c r="J105" s="92">
        <f t="shared" si="375"/>
        <v>0</v>
      </c>
      <c r="K105" s="92">
        <f t="shared" si="375"/>
        <v>0</v>
      </c>
      <c r="L105" s="92">
        <f t="shared" si="375"/>
        <v>0</v>
      </c>
      <c r="M105" s="92">
        <f t="shared" si="375"/>
        <v>0</v>
      </c>
      <c r="N105" s="92">
        <f t="shared" si="375"/>
        <v>0</v>
      </c>
      <c r="O105" s="92">
        <f t="shared" si="375"/>
        <v>0</v>
      </c>
      <c r="P105" s="92">
        <f t="shared" si="375"/>
        <v>0</v>
      </c>
      <c r="Q105" s="92">
        <f t="shared" si="375"/>
        <v>0</v>
      </c>
      <c r="R105" s="92">
        <f t="shared" si="375"/>
        <v>0</v>
      </c>
      <c r="S105" s="92">
        <f t="shared" si="375"/>
        <v>0</v>
      </c>
      <c r="T105" s="92">
        <f t="shared" si="375"/>
        <v>0</v>
      </c>
      <c r="U105" s="92">
        <f t="shared" si="375"/>
        <v>0</v>
      </c>
      <c r="V105" s="92">
        <f t="shared" si="375"/>
        <v>0</v>
      </c>
      <c r="W105" s="92">
        <f t="shared" si="375"/>
        <v>0</v>
      </c>
      <c r="X105" s="92">
        <f t="shared" si="375"/>
        <v>0</v>
      </c>
      <c r="Y105" s="92">
        <f t="shared" ref="Y105:AH105" si="376">NeuPlatzmieteAnbieter2*Y89</f>
        <v>0</v>
      </c>
      <c r="Z105" s="92">
        <f t="shared" si="376"/>
        <v>0</v>
      </c>
      <c r="AA105" s="92">
        <f t="shared" si="376"/>
        <v>0</v>
      </c>
      <c r="AB105" s="92">
        <f t="shared" si="376"/>
        <v>0</v>
      </c>
      <c r="AC105" s="92">
        <f t="shared" si="376"/>
        <v>0</v>
      </c>
      <c r="AD105" s="92">
        <f t="shared" si="376"/>
        <v>0</v>
      </c>
      <c r="AE105" s="92">
        <f t="shared" si="376"/>
        <v>0</v>
      </c>
      <c r="AF105" s="92">
        <f t="shared" si="376"/>
        <v>0</v>
      </c>
      <c r="AG105" s="92">
        <f t="shared" si="376"/>
        <v>0</v>
      </c>
      <c r="AH105" s="92">
        <f t="shared" si="376"/>
        <v>0</v>
      </c>
    </row>
    <row r="106" spans="2:34" ht="20.100000000000001" customHeight="1" thickBot="1" x14ac:dyDescent="0.3">
      <c r="B106" s="95"/>
      <c r="Z106" s="92"/>
    </row>
    <row r="107" spans="2:34" ht="20.100000000000001" customHeight="1" thickBot="1" x14ac:dyDescent="0.3">
      <c r="B107" s="123" t="s">
        <v>184</v>
      </c>
      <c r="C107" s="124"/>
      <c r="D107" s="125" t="s">
        <v>101</v>
      </c>
      <c r="E107" s="126">
        <f t="shared" ref="E107:AH107" si="377">E65+E66+E93+E104+E105</f>
        <v>8090.5166666666664</v>
      </c>
      <c r="F107" s="126">
        <f t="shared" si="377"/>
        <v>2206.3714999999997</v>
      </c>
      <c r="G107" s="126">
        <f t="shared" si="377"/>
        <v>2239.3808224999989</v>
      </c>
      <c r="H107" s="126">
        <f t="shared" si="377"/>
        <v>2272.8852848374986</v>
      </c>
      <c r="I107" s="126">
        <f t="shared" si="377"/>
        <v>2827.1943191100613</v>
      </c>
      <c r="J107" s="126">
        <f t="shared" si="377"/>
        <v>2341.4094488217115</v>
      </c>
      <c r="K107" s="126">
        <f t="shared" si="377"/>
        <v>2376.4443405540369</v>
      </c>
      <c r="L107" s="126">
        <f t="shared" si="377"/>
        <v>2412.0047556623472</v>
      </c>
      <c r="M107" s="126">
        <f t="shared" si="377"/>
        <v>2448.0985769972817</v>
      </c>
      <c r="N107" s="126">
        <f t="shared" si="377"/>
        <v>3031.5764419944212</v>
      </c>
      <c r="O107" s="126">
        <f t="shared" si="377"/>
        <v>2521.9185627370243</v>
      </c>
      <c r="P107" s="126">
        <f t="shared" si="377"/>
        <v>2559.6610911780795</v>
      </c>
      <c r="Q107" s="126">
        <f t="shared" si="377"/>
        <v>2597.9697575457503</v>
      </c>
      <c r="R107" s="126">
        <f t="shared" si="377"/>
        <v>2636.8530539089365</v>
      </c>
      <c r="S107" s="126">
        <f t="shared" si="377"/>
        <v>3251.056706336381</v>
      </c>
      <c r="T107" s="126">
        <f t="shared" si="377"/>
        <v>2716.3781437133325</v>
      </c>
      <c r="U107" s="126">
        <f t="shared" si="377"/>
        <v>2757.0375658690323</v>
      </c>
      <c r="V107" s="126">
        <f t="shared" si="377"/>
        <v>2798.3068793570674</v>
      </c>
      <c r="W107" s="126">
        <f t="shared" si="377"/>
        <v>2840.1952325474231</v>
      </c>
      <c r="X107" s="126">
        <f t="shared" si="377"/>
        <v>3486.7663862574004</v>
      </c>
      <c r="Y107" s="126">
        <f t="shared" si="377"/>
        <v>2925.8663397011683</v>
      </c>
      <c r="Z107" s="126">
        <f t="shared" si="377"/>
        <v>2969.6680847966854</v>
      </c>
      <c r="AA107" s="126">
        <f t="shared" si="377"/>
        <v>3014.1268560686349</v>
      </c>
      <c r="AB107" s="126">
        <f t="shared" si="377"/>
        <v>3059.2525089096639</v>
      </c>
      <c r="AC107" s="126">
        <f t="shared" si="377"/>
        <v>3739.9223708092659</v>
      </c>
      <c r="AD107" s="126">
        <f t="shared" si="377"/>
        <v>3151.544622241458</v>
      </c>
      <c r="AE107" s="126">
        <f t="shared" si="377"/>
        <v>3706.5480683160704</v>
      </c>
      <c r="AF107" s="126">
        <f t="shared" si="377"/>
        <v>8837.7082501567638</v>
      </c>
      <c r="AG107" s="126">
        <f t="shared" si="377"/>
        <v>3407.4142647754379</v>
      </c>
      <c r="AH107" s="127">
        <f t="shared" si="377"/>
        <v>4011.8336880828397</v>
      </c>
    </row>
    <row r="108" spans="2:34" ht="20.100000000000001" customHeight="1" x14ac:dyDescent="0.25">
      <c r="B108" s="95"/>
      <c r="Z108" s="92"/>
    </row>
    <row r="109" spans="2:34" ht="20.100000000000001" customHeight="1" x14ac:dyDescent="0.25">
      <c r="B109" s="95" t="s">
        <v>185</v>
      </c>
      <c r="D109" s="92" t="s">
        <v>101</v>
      </c>
      <c r="E109" s="101">
        <f>E107</f>
        <v>8090.5166666666664</v>
      </c>
      <c r="F109" s="101">
        <f t="shared" ref="F109:AH109" si="378">F107</f>
        <v>2206.3714999999997</v>
      </c>
      <c r="G109" s="101">
        <f t="shared" si="378"/>
        <v>2239.3808224999989</v>
      </c>
      <c r="H109" s="101">
        <f t="shared" si="378"/>
        <v>2272.8852848374986</v>
      </c>
      <c r="I109" s="101">
        <f t="shared" si="378"/>
        <v>2827.1943191100613</v>
      </c>
      <c r="J109" s="101">
        <f t="shared" si="378"/>
        <v>2341.4094488217115</v>
      </c>
      <c r="K109" s="101">
        <f t="shared" si="378"/>
        <v>2376.4443405540369</v>
      </c>
      <c r="L109" s="101">
        <f t="shared" si="378"/>
        <v>2412.0047556623472</v>
      </c>
      <c r="M109" s="101">
        <f t="shared" si="378"/>
        <v>2448.0985769972817</v>
      </c>
      <c r="N109" s="101">
        <f t="shared" si="378"/>
        <v>3031.5764419944212</v>
      </c>
      <c r="O109" s="101">
        <f t="shared" si="378"/>
        <v>2521.9185627370243</v>
      </c>
      <c r="P109" s="101">
        <f t="shared" si="378"/>
        <v>2559.6610911780795</v>
      </c>
      <c r="Q109" s="101">
        <f t="shared" si="378"/>
        <v>2597.9697575457503</v>
      </c>
      <c r="R109" s="101">
        <f t="shared" si="378"/>
        <v>2636.8530539089365</v>
      </c>
      <c r="S109" s="101">
        <f t="shared" si="378"/>
        <v>3251.056706336381</v>
      </c>
      <c r="T109" s="101">
        <f t="shared" si="378"/>
        <v>2716.3781437133325</v>
      </c>
      <c r="U109" s="101">
        <f t="shared" si="378"/>
        <v>2757.0375658690323</v>
      </c>
      <c r="V109" s="101">
        <f t="shared" si="378"/>
        <v>2798.3068793570674</v>
      </c>
      <c r="W109" s="101">
        <f t="shared" si="378"/>
        <v>2840.1952325474231</v>
      </c>
      <c r="X109" s="101">
        <f t="shared" si="378"/>
        <v>3486.7663862574004</v>
      </c>
      <c r="Y109" s="101">
        <f t="shared" si="378"/>
        <v>2925.8663397011683</v>
      </c>
      <c r="Z109" s="101">
        <f t="shared" si="378"/>
        <v>2969.6680847966854</v>
      </c>
      <c r="AA109" s="101">
        <f t="shared" si="378"/>
        <v>3014.1268560686349</v>
      </c>
      <c r="AB109" s="101">
        <f t="shared" si="378"/>
        <v>3059.2525089096639</v>
      </c>
      <c r="AC109" s="101">
        <f t="shared" si="378"/>
        <v>3739.9223708092659</v>
      </c>
      <c r="AD109" s="101">
        <f t="shared" si="378"/>
        <v>3151.544622241458</v>
      </c>
      <c r="AE109" s="101">
        <f t="shared" si="378"/>
        <v>3706.5480683160704</v>
      </c>
      <c r="AF109" s="101">
        <f t="shared" si="378"/>
        <v>8837.7082501567638</v>
      </c>
      <c r="AG109" s="101">
        <f t="shared" si="378"/>
        <v>3407.4142647754379</v>
      </c>
      <c r="AH109" s="101">
        <f t="shared" si="378"/>
        <v>4011.8336880828397</v>
      </c>
    </row>
    <row r="110" spans="2:34" ht="20.100000000000001" customHeight="1" thickBot="1" x14ac:dyDescent="0.3">
      <c r="B110" s="95"/>
    </row>
    <row r="111" spans="2:34" ht="20.100000000000001" customHeight="1" thickBot="1" x14ac:dyDescent="0.3">
      <c r="B111" s="123" t="s">
        <v>180</v>
      </c>
      <c r="C111" s="124"/>
      <c r="D111" s="125"/>
      <c r="E111" s="131">
        <f>SUM(E107:AH107)</f>
        <v>97235.910590452433</v>
      </c>
      <c r="F111" s="132" t="s">
        <v>101</v>
      </c>
    </row>
    <row r="112" spans="2:34" ht="20.100000000000001" customHeight="1" x14ac:dyDescent="0.25">
      <c r="B112" s="95" t="s">
        <v>186</v>
      </c>
      <c r="E112" s="101">
        <f>SUM(E109:AH109)</f>
        <v>97235.910590452433</v>
      </c>
      <c r="F112" s="92" t="s">
        <v>101</v>
      </c>
    </row>
    <row r="113" spans="1:34" ht="20.100000000000001" customHeight="1" x14ac:dyDescent="0.25">
      <c r="B113" s="102"/>
    </row>
    <row r="114" spans="1:34" ht="20.100000000000001" customHeight="1" x14ac:dyDescent="0.25">
      <c r="B114" s="102"/>
    </row>
    <row r="115" spans="1:34" s="93" customFormat="1" ht="20.100000000000001" customHeight="1" x14ac:dyDescent="0.25">
      <c r="A115" s="91"/>
      <c r="B115" s="103"/>
    </row>
    <row r="116" spans="1:34" s="93" customFormat="1" ht="20.100000000000001" customHeight="1" x14ac:dyDescent="0.25">
      <c r="A116" s="91"/>
      <c r="B116" s="103"/>
    </row>
    <row r="117" spans="1:34" ht="20.100000000000001" customHeight="1" x14ac:dyDescent="0.25">
      <c r="B117" s="102"/>
    </row>
    <row r="118" spans="1:34" ht="20.100000000000001" customHeight="1" x14ac:dyDescent="0.25">
      <c r="B118" s="100" t="s">
        <v>189</v>
      </c>
    </row>
    <row r="119" spans="1:34" ht="20.100000000000001" customHeight="1" x14ac:dyDescent="0.25">
      <c r="B119" s="102"/>
    </row>
    <row r="120" spans="1:34" s="102" customFormat="1" ht="20.100000000000001" customHeight="1" x14ac:dyDescent="0.25">
      <c r="A120" s="107"/>
      <c r="B120" s="95" t="s">
        <v>135</v>
      </c>
      <c r="C120" s="103"/>
      <c r="E120" s="102">
        <v>1</v>
      </c>
      <c r="F120" s="102">
        <v>2</v>
      </c>
      <c r="G120" s="102">
        <v>3</v>
      </c>
      <c r="H120" s="102">
        <v>4</v>
      </c>
      <c r="I120" s="102">
        <v>5</v>
      </c>
      <c r="J120" s="102">
        <v>6</v>
      </c>
      <c r="K120" s="102">
        <v>7</v>
      </c>
      <c r="L120" s="102">
        <v>8</v>
      </c>
      <c r="M120" s="102">
        <v>9</v>
      </c>
      <c r="N120" s="102">
        <v>10</v>
      </c>
      <c r="O120" s="102">
        <v>11</v>
      </c>
      <c r="P120" s="102">
        <v>12</v>
      </c>
      <c r="Q120" s="102">
        <v>13</v>
      </c>
      <c r="R120" s="102">
        <v>14</v>
      </c>
      <c r="S120" s="102">
        <v>15</v>
      </c>
      <c r="T120" s="102">
        <v>16</v>
      </c>
      <c r="U120" s="102">
        <v>17</v>
      </c>
      <c r="V120" s="102">
        <v>18</v>
      </c>
      <c r="W120" s="102">
        <v>19</v>
      </c>
      <c r="X120" s="102">
        <v>20</v>
      </c>
      <c r="Y120" s="102">
        <v>21</v>
      </c>
      <c r="Z120" s="102">
        <v>22</v>
      </c>
      <c r="AA120" s="102">
        <v>23</v>
      </c>
      <c r="AB120" s="102">
        <v>24</v>
      </c>
      <c r="AC120" s="102">
        <v>25</v>
      </c>
      <c r="AD120" s="102">
        <v>26</v>
      </c>
      <c r="AE120" s="102">
        <v>27</v>
      </c>
      <c r="AF120" s="102">
        <v>28</v>
      </c>
      <c r="AG120" s="102">
        <v>29</v>
      </c>
      <c r="AH120" s="102">
        <v>30</v>
      </c>
    </row>
    <row r="121" spans="1:34" ht="20.100000000000001" customHeight="1" x14ac:dyDescent="0.25">
      <c r="B121" s="95"/>
      <c r="Z121" s="92"/>
    </row>
    <row r="122" spans="1:34" ht="20.100000000000001" customHeight="1" x14ac:dyDescent="0.25">
      <c r="B122" s="95" t="s">
        <v>169</v>
      </c>
      <c r="D122" s="92" t="s">
        <v>101</v>
      </c>
      <c r="E122" s="92">
        <f t="shared" ref="E122:X122" si="379">E124*NeuPreisAnbieter3*(1+Kaufpreisänderung/100)^(E120-1)</f>
        <v>4000</v>
      </c>
      <c r="F122" s="92">
        <f t="shared" si="379"/>
        <v>0</v>
      </c>
      <c r="G122" s="92">
        <f t="shared" si="379"/>
        <v>0</v>
      </c>
      <c r="H122" s="92">
        <f t="shared" si="379"/>
        <v>0</v>
      </c>
      <c r="I122" s="92">
        <f t="shared" si="379"/>
        <v>0</v>
      </c>
      <c r="J122" s="92">
        <f t="shared" si="379"/>
        <v>0</v>
      </c>
      <c r="K122" s="92">
        <f t="shared" si="379"/>
        <v>0</v>
      </c>
      <c r="L122" s="92">
        <f t="shared" si="379"/>
        <v>0</v>
      </c>
      <c r="M122" s="92">
        <f t="shared" si="379"/>
        <v>0</v>
      </c>
      <c r="N122" s="92">
        <f t="shared" si="379"/>
        <v>0</v>
      </c>
      <c r="O122" s="92">
        <f t="shared" si="379"/>
        <v>0</v>
      </c>
      <c r="P122" s="92">
        <f t="shared" si="379"/>
        <v>0</v>
      </c>
      <c r="Q122" s="92">
        <f t="shared" si="379"/>
        <v>0</v>
      </c>
      <c r="R122" s="92">
        <f t="shared" si="379"/>
        <v>0</v>
      </c>
      <c r="S122" s="92">
        <f t="shared" si="379"/>
        <v>0</v>
      </c>
      <c r="T122" s="92">
        <f t="shared" si="379"/>
        <v>0</v>
      </c>
      <c r="U122" s="92">
        <f t="shared" si="379"/>
        <v>0</v>
      </c>
      <c r="V122" s="92">
        <f t="shared" si="379"/>
        <v>0</v>
      </c>
      <c r="W122" s="92">
        <f t="shared" si="379"/>
        <v>0</v>
      </c>
      <c r="X122" s="92">
        <f t="shared" si="379"/>
        <v>0</v>
      </c>
      <c r="Y122" s="92">
        <f t="shared" ref="Y122:AH122" si="380">Y124*NeuPreisAnbieter3*(1+Kaufpreisänderung/100)^(Y120-1)</f>
        <v>0</v>
      </c>
      <c r="Z122" s="92">
        <f t="shared" si="380"/>
        <v>0</v>
      </c>
      <c r="AA122" s="92">
        <f t="shared" si="380"/>
        <v>0</v>
      </c>
      <c r="AB122" s="92">
        <f t="shared" si="380"/>
        <v>0</v>
      </c>
      <c r="AC122" s="92">
        <f t="shared" si="380"/>
        <v>0</v>
      </c>
      <c r="AD122" s="92">
        <f t="shared" si="380"/>
        <v>0</v>
      </c>
      <c r="AE122" s="92">
        <f t="shared" si="380"/>
        <v>0</v>
      </c>
      <c r="AF122" s="92">
        <f t="shared" si="380"/>
        <v>0</v>
      </c>
      <c r="AG122" s="92">
        <f t="shared" si="380"/>
        <v>0</v>
      </c>
      <c r="AH122" s="92">
        <f t="shared" si="380"/>
        <v>0</v>
      </c>
    </row>
    <row r="123" spans="1:34" ht="20.100000000000001" customHeight="1" x14ac:dyDescent="0.25">
      <c r="B123" s="95" t="s">
        <v>170</v>
      </c>
      <c r="D123" s="92" t="s">
        <v>101</v>
      </c>
      <c r="E123" s="92">
        <f t="shared" ref="E123:X123" si="381">E124*NeuInstallationsdauerAnbieter3/60*PersonalkostenInstallation*(1+PersonalkostenÄnderung/100)^(E120-1)</f>
        <v>1833.3333333333335</v>
      </c>
      <c r="F123" s="92">
        <f t="shared" si="381"/>
        <v>0</v>
      </c>
      <c r="G123" s="92">
        <f t="shared" si="381"/>
        <v>0</v>
      </c>
      <c r="H123" s="92">
        <f t="shared" si="381"/>
        <v>0</v>
      </c>
      <c r="I123" s="92">
        <f t="shared" si="381"/>
        <v>0</v>
      </c>
      <c r="J123" s="92">
        <f t="shared" si="381"/>
        <v>0</v>
      </c>
      <c r="K123" s="92">
        <f t="shared" si="381"/>
        <v>0</v>
      </c>
      <c r="L123" s="92">
        <f t="shared" si="381"/>
        <v>0</v>
      </c>
      <c r="M123" s="92">
        <f t="shared" si="381"/>
        <v>0</v>
      </c>
      <c r="N123" s="92">
        <f t="shared" si="381"/>
        <v>0</v>
      </c>
      <c r="O123" s="92">
        <f t="shared" si="381"/>
        <v>0</v>
      </c>
      <c r="P123" s="92">
        <f t="shared" si="381"/>
        <v>0</v>
      </c>
      <c r="Q123" s="92">
        <f t="shared" si="381"/>
        <v>0</v>
      </c>
      <c r="R123" s="92">
        <f t="shared" si="381"/>
        <v>0</v>
      </c>
      <c r="S123" s="92">
        <f t="shared" si="381"/>
        <v>0</v>
      </c>
      <c r="T123" s="92">
        <f t="shared" si="381"/>
        <v>0</v>
      </c>
      <c r="U123" s="92">
        <f t="shared" si="381"/>
        <v>0</v>
      </c>
      <c r="V123" s="92">
        <f t="shared" si="381"/>
        <v>0</v>
      </c>
      <c r="W123" s="92">
        <f t="shared" si="381"/>
        <v>0</v>
      </c>
      <c r="X123" s="92">
        <f t="shared" si="381"/>
        <v>0</v>
      </c>
      <c r="Y123" s="92">
        <f t="shared" ref="Y123:AH123" si="382">Y124*NeuInstallationsdauerAnbieter3/60*PersonalkostenInstallation*(1+PersonalkostenÄnderung/100)^(Y120-1)</f>
        <v>0</v>
      </c>
      <c r="Z123" s="92">
        <f t="shared" si="382"/>
        <v>0</v>
      </c>
      <c r="AA123" s="92">
        <f t="shared" si="382"/>
        <v>0</v>
      </c>
      <c r="AB123" s="92">
        <f t="shared" si="382"/>
        <v>0</v>
      </c>
      <c r="AC123" s="92">
        <f t="shared" si="382"/>
        <v>0</v>
      </c>
      <c r="AD123" s="92">
        <f t="shared" si="382"/>
        <v>0</v>
      </c>
      <c r="AE123" s="92">
        <f t="shared" si="382"/>
        <v>0</v>
      </c>
      <c r="AF123" s="92">
        <f t="shared" si="382"/>
        <v>0</v>
      </c>
      <c r="AG123" s="92">
        <f t="shared" si="382"/>
        <v>0</v>
      </c>
      <c r="AH123" s="92">
        <f t="shared" si="382"/>
        <v>0</v>
      </c>
    </row>
    <row r="124" spans="1:34" ht="20.100000000000001" customHeight="1" x14ac:dyDescent="0.25">
      <c r="B124" s="95" t="s">
        <v>171</v>
      </c>
      <c r="E124" s="92">
        <f t="shared" ref="E124:AH124" si="383">E10</f>
        <v>500</v>
      </c>
      <c r="F124" s="92">
        <f t="shared" si="383"/>
        <v>0</v>
      </c>
      <c r="G124" s="92">
        <f t="shared" si="383"/>
        <v>0</v>
      </c>
      <c r="H124" s="92">
        <f t="shared" si="383"/>
        <v>0</v>
      </c>
      <c r="I124" s="92">
        <f t="shared" si="383"/>
        <v>0</v>
      </c>
      <c r="J124" s="92">
        <f t="shared" si="383"/>
        <v>0</v>
      </c>
      <c r="K124" s="92">
        <f t="shared" si="383"/>
        <v>0</v>
      </c>
      <c r="L124" s="92">
        <f t="shared" si="383"/>
        <v>0</v>
      </c>
      <c r="M124" s="92">
        <f t="shared" si="383"/>
        <v>0</v>
      </c>
      <c r="N124" s="92">
        <f t="shared" si="383"/>
        <v>0</v>
      </c>
      <c r="O124" s="92">
        <f t="shared" si="383"/>
        <v>0</v>
      </c>
      <c r="P124" s="92">
        <f t="shared" si="383"/>
        <v>0</v>
      </c>
      <c r="Q124" s="92">
        <f t="shared" si="383"/>
        <v>0</v>
      </c>
      <c r="R124" s="92">
        <f t="shared" si="383"/>
        <v>0</v>
      </c>
      <c r="S124" s="92">
        <f t="shared" si="383"/>
        <v>0</v>
      </c>
      <c r="T124" s="92">
        <f t="shared" si="383"/>
        <v>0</v>
      </c>
      <c r="U124" s="92">
        <f t="shared" si="383"/>
        <v>0</v>
      </c>
      <c r="V124" s="92">
        <f t="shared" si="383"/>
        <v>0</v>
      </c>
      <c r="W124" s="92">
        <f t="shared" si="383"/>
        <v>0</v>
      </c>
      <c r="X124" s="92">
        <f t="shared" si="383"/>
        <v>0</v>
      </c>
      <c r="Y124" s="92">
        <f t="shared" si="383"/>
        <v>0</v>
      </c>
      <c r="Z124" s="92">
        <f t="shared" si="383"/>
        <v>0</v>
      </c>
      <c r="AA124" s="92">
        <f t="shared" si="383"/>
        <v>0</v>
      </c>
      <c r="AB124" s="92">
        <f t="shared" si="383"/>
        <v>0</v>
      </c>
      <c r="AC124" s="92">
        <f t="shared" si="383"/>
        <v>0</v>
      </c>
      <c r="AD124" s="92">
        <f t="shared" si="383"/>
        <v>0</v>
      </c>
      <c r="AE124" s="92">
        <f t="shared" si="383"/>
        <v>0</v>
      </c>
      <c r="AF124" s="92">
        <f t="shared" si="383"/>
        <v>0</v>
      </c>
      <c r="AG124" s="92">
        <f t="shared" si="383"/>
        <v>0</v>
      </c>
      <c r="AH124" s="92">
        <f t="shared" si="383"/>
        <v>0</v>
      </c>
    </row>
    <row r="125" spans="1:34" ht="20.100000000000001" customHeight="1" x14ac:dyDescent="0.25">
      <c r="B125" s="95" t="s">
        <v>172</v>
      </c>
      <c r="D125" s="70"/>
      <c r="E125" s="70">
        <f>_xlfn.NORM.DIST(E120,NeuErsetzungZeitpunktAnbieter3,NeuSigmafaktor*NeuAnbieter3Lebensdauer/8760/4,TRUE)*$E$10+_xlfn.NORM.DIST(E120,2*NeuErsetzungZeitpunktAnbieter3,NeuSigmafaktor*NeuAnbieter3Lebensdauer/8760/4,TRUE)*$E$10</f>
        <v>0</v>
      </c>
      <c r="F125" s="70">
        <f t="shared" ref="F125:X125" si="384">_xlfn.NORM.DIST(F120,NeuErsetzungZeitpunktAnbieter3,NeuSigmafaktor*NeuAnbieter3Lebensdauer/8760/4,TRUE)*$E$10-_xlfn.NORM.DIST(E120,NeuErsetzungZeitpunktAnbieter3,NeuSigmafaktor*NeuAnbieter3Lebensdauer/8760/4,TRUE)*$E$10+_xlfn.NORM.DIST(F120,2*NeuErsetzungZeitpunktAnbieter3,NeuSigmafaktor*NeuAnbieter3Lebensdauer/8760/4,TRUE)*$E$10-_xlfn.NORM.DIST(E120,2*NeuErsetzungZeitpunktAnbieter3,NeuSigmafaktor*NeuAnbieter3Lebensdauer/8760/4,TRUE)*$E$10</f>
        <v>0</v>
      </c>
      <c r="G125" s="70">
        <f t="shared" si="384"/>
        <v>0</v>
      </c>
      <c r="H125" s="70">
        <f t="shared" si="384"/>
        <v>0</v>
      </c>
      <c r="I125" s="70">
        <f t="shared" si="384"/>
        <v>0</v>
      </c>
      <c r="J125" s="70">
        <f t="shared" si="384"/>
        <v>0</v>
      </c>
      <c r="K125" s="70">
        <f t="shared" si="384"/>
        <v>0</v>
      </c>
      <c r="L125" s="70">
        <f t="shared" si="384"/>
        <v>0</v>
      </c>
      <c r="M125" s="70">
        <f t="shared" si="384"/>
        <v>0</v>
      </c>
      <c r="N125" s="70">
        <f t="shared" si="384"/>
        <v>0</v>
      </c>
      <c r="O125" s="70">
        <f t="shared" si="384"/>
        <v>0</v>
      </c>
      <c r="P125" s="70">
        <f t="shared" si="384"/>
        <v>0</v>
      </c>
      <c r="Q125" s="70">
        <f t="shared" si="384"/>
        <v>0</v>
      </c>
      <c r="R125" s="70">
        <f t="shared" si="384"/>
        <v>0</v>
      </c>
      <c r="S125" s="70">
        <f t="shared" si="384"/>
        <v>0</v>
      </c>
      <c r="T125" s="70">
        <f t="shared" si="384"/>
        <v>0</v>
      </c>
      <c r="U125" s="70">
        <f t="shared" si="384"/>
        <v>0</v>
      </c>
      <c r="V125" s="70">
        <f t="shared" si="384"/>
        <v>0</v>
      </c>
      <c r="W125" s="70">
        <f t="shared" si="384"/>
        <v>0</v>
      </c>
      <c r="X125" s="70">
        <f t="shared" si="384"/>
        <v>0</v>
      </c>
      <c r="Y125" s="70">
        <f t="shared" ref="Y125" si="385">_xlfn.NORM.DIST(Y120,NeuErsetzungZeitpunktAnbieter3,NeuSigmafaktor*NeuAnbieter3Lebensdauer/8760/4,TRUE)*$E$10-_xlfn.NORM.DIST(X120,NeuErsetzungZeitpunktAnbieter3,NeuSigmafaktor*NeuAnbieter3Lebensdauer/8760/4,TRUE)*$E$10+_xlfn.NORM.DIST(Y120,2*NeuErsetzungZeitpunktAnbieter3,NeuSigmafaktor*NeuAnbieter3Lebensdauer/8760/4,TRUE)*$E$10-_xlfn.NORM.DIST(X120,2*NeuErsetzungZeitpunktAnbieter3,NeuSigmafaktor*NeuAnbieter3Lebensdauer/8760/4,TRUE)*$E$10</f>
        <v>0</v>
      </c>
      <c r="Z125" s="70">
        <f t="shared" ref="Z125" si="386">_xlfn.NORM.DIST(Z120,NeuErsetzungZeitpunktAnbieter3,NeuSigmafaktor*NeuAnbieter3Lebensdauer/8760/4,TRUE)*$E$10-_xlfn.NORM.DIST(Y120,NeuErsetzungZeitpunktAnbieter3,NeuSigmafaktor*NeuAnbieter3Lebensdauer/8760/4,TRUE)*$E$10+_xlfn.NORM.DIST(Z120,2*NeuErsetzungZeitpunktAnbieter3,NeuSigmafaktor*NeuAnbieter3Lebensdauer/8760/4,TRUE)*$E$10-_xlfn.NORM.DIST(Y120,2*NeuErsetzungZeitpunktAnbieter3,NeuSigmafaktor*NeuAnbieter3Lebensdauer/8760/4,TRUE)*$E$10</f>
        <v>0</v>
      </c>
      <c r="AA125" s="70">
        <f t="shared" ref="AA125" si="387">_xlfn.NORM.DIST(AA120,NeuErsetzungZeitpunktAnbieter3,NeuSigmafaktor*NeuAnbieter3Lebensdauer/8760/4,TRUE)*$E$10-_xlfn.NORM.DIST(Z120,NeuErsetzungZeitpunktAnbieter3,NeuSigmafaktor*NeuAnbieter3Lebensdauer/8760/4,TRUE)*$E$10+_xlfn.NORM.DIST(AA120,2*NeuErsetzungZeitpunktAnbieter3,NeuSigmafaktor*NeuAnbieter3Lebensdauer/8760/4,TRUE)*$E$10-_xlfn.NORM.DIST(Z120,2*NeuErsetzungZeitpunktAnbieter3,NeuSigmafaktor*NeuAnbieter3Lebensdauer/8760/4,TRUE)*$E$10</f>
        <v>0</v>
      </c>
      <c r="AB125" s="70">
        <f t="shared" ref="AB125" si="388">_xlfn.NORM.DIST(AB120,NeuErsetzungZeitpunktAnbieter3,NeuSigmafaktor*NeuAnbieter3Lebensdauer/8760/4,TRUE)*$E$10-_xlfn.NORM.DIST(AA120,NeuErsetzungZeitpunktAnbieter3,NeuSigmafaktor*NeuAnbieter3Lebensdauer/8760/4,TRUE)*$E$10+_xlfn.NORM.DIST(AB120,2*NeuErsetzungZeitpunktAnbieter3,NeuSigmafaktor*NeuAnbieter3Lebensdauer/8760/4,TRUE)*$E$10-_xlfn.NORM.DIST(AA120,2*NeuErsetzungZeitpunktAnbieter3,NeuSigmafaktor*NeuAnbieter3Lebensdauer/8760/4,TRUE)*$E$10</f>
        <v>6.6145029549455404E-280</v>
      </c>
      <c r="AC125" s="70">
        <f t="shared" ref="AC125" si="389">_xlfn.NORM.DIST(AC120,NeuErsetzungZeitpunktAnbieter3,NeuSigmafaktor*NeuAnbieter3Lebensdauer/8760/4,TRUE)*$E$10-_xlfn.NORM.DIST(AB120,NeuErsetzungZeitpunktAnbieter3,NeuSigmafaktor*NeuAnbieter3Lebensdauer/8760/4,TRUE)*$E$10+_xlfn.NORM.DIST(AC120,2*NeuErsetzungZeitpunktAnbieter3,NeuSigmafaktor*NeuAnbieter3Lebensdauer/8760/4,TRUE)*$E$10-_xlfn.NORM.DIST(AB120,2*NeuErsetzungZeitpunktAnbieter3,NeuSigmafaktor*NeuAnbieter3Lebensdauer/8760/4,TRUE)*$E$10</f>
        <v>6.8617465221035268E-228</v>
      </c>
      <c r="AD125" s="70">
        <f t="shared" ref="AD125" si="390">_xlfn.NORM.DIST(AD120,NeuErsetzungZeitpunktAnbieter3,NeuSigmafaktor*NeuAnbieter3Lebensdauer/8760/4,TRUE)*$E$10-_xlfn.NORM.DIST(AC120,NeuErsetzungZeitpunktAnbieter3,NeuSigmafaktor*NeuAnbieter3Lebensdauer/8760/4,TRUE)*$E$10+_xlfn.NORM.DIST(AD120,2*NeuErsetzungZeitpunktAnbieter3,NeuSigmafaktor*NeuAnbieter3Lebensdauer/8760/4,TRUE)*$E$10-_xlfn.NORM.DIST(AC120,2*NeuErsetzungZeitpunktAnbieter3,NeuSigmafaktor*NeuAnbieter3Lebensdauer/8760/4,TRUE)*$E$10</f>
        <v>3.3510245990880649E-181</v>
      </c>
      <c r="AE125" s="70">
        <f t="shared" ref="AE125" si="391">_xlfn.NORM.DIST(AE120,NeuErsetzungZeitpunktAnbieter3,NeuSigmafaktor*NeuAnbieter3Lebensdauer/8760/4,TRUE)*$E$10-_xlfn.NORM.DIST(AD120,NeuErsetzungZeitpunktAnbieter3,NeuSigmafaktor*NeuAnbieter3Lebensdauer/8760/4,TRUE)*$E$10+_xlfn.NORM.DIST(AE120,2*NeuErsetzungZeitpunktAnbieter3,NeuSigmafaktor*NeuAnbieter3Lebensdauer/8760/4,TRUE)*$E$10-_xlfn.NORM.DIST(AD120,2*NeuErsetzungZeitpunktAnbieter3,NeuSigmafaktor*NeuAnbieter3Lebensdauer/8760/4,TRUE)*$E$10</f>
        <v>7.7273919237018467E-140</v>
      </c>
      <c r="AF125" s="70">
        <f t="shared" ref="AF125" si="392">_xlfn.NORM.DIST(AF120,NeuErsetzungZeitpunktAnbieter3,NeuSigmafaktor*NeuAnbieter3Lebensdauer/8760/4,TRUE)*$E$10-_xlfn.NORM.DIST(AE120,NeuErsetzungZeitpunktAnbieter3,NeuSigmafaktor*NeuAnbieter3Lebensdauer/8760/4,TRUE)*$E$10+_xlfn.NORM.DIST(AF120,2*NeuErsetzungZeitpunktAnbieter3,NeuSigmafaktor*NeuAnbieter3Lebensdauer/8760/4,TRUE)*$E$10-_xlfn.NORM.DIST(AE120,2*NeuErsetzungZeitpunktAnbieter3,NeuSigmafaktor*NeuAnbieter3Lebensdauer/8760/4,TRUE)*$E$10</f>
        <v>8.4505553625032992E-104</v>
      </c>
      <c r="AG125" s="70">
        <f t="shared" ref="AG125" si="393">_xlfn.NORM.DIST(AG120,NeuErsetzungZeitpunktAnbieter3,NeuSigmafaktor*NeuAnbieter3Lebensdauer/8760/4,TRUE)*$E$10-_xlfn.NORM.DIST(AF120,NeuErsetzungZeitpunktAnbieter3,NeuSigmafaktor*NeuAnbieter3Lebensdauer/8760/4,TRUE)*$E$10+_xlfn.NORM.DIST(AG120,2*NeuErsetzungZeitpunktAnbieter3,NeuSigmafaktor*NeuAnbieter3Lebensdauer/8760/4,TRUE)*$E$10-_xlfn.NORM.DIST(AF120,2*NeuErsetzungZeitpunktAnbieter3,NeuSigmafaktor*NeuAnbieter3Lebensdauer/8760/4,TRUE)*$E$10</f>
        <v>4.4115909176854791E-73</v>
      </c>
      <c r="AH125" s="70">
        <f t="shared" ref="AH125" si="394">_xlfn.NORM.DIST(AH120,NeuErsetzungZeitpunktAnbieter3,NeuSigmafaktor*NeuAnbieter3Lebensdauer/8760/4,TRUE)*$E$10-_xlfn.NORM.DIST(AG120,NeuErsetzungZeitpunktAnbieter3,NeuSigmafaktor*NeuAnbieter3Lebensdauer/8760/4,TRUE)*$E$10+_xlfn.NORM.DIST(AH120,2*NeuErsetzungZeitpunktAnbieter3,NeuSigmafaktor*NeuAnbieter3Lebensdauer/8760/4,TRUE)*$E$10-_xlfn.NORM.DIST(AG120,2*NeuErsetzungZeitpunktAnbieter3,NeuSigmafaktor*NeuAnbieter3Lebensdauer/8760/4,TRUE)*$E$10</f>
        <v>1.1112487495354026E-47</v>
      </c>
    </row>
    <row r="126" spans="1:34" ht="20.100000000000001" customHeight="1" x14ac:dyDescent="0.25">
      <c r="B126" s="96">
        <v>2</v>
      </c>
      <c r="D126" s="70"/>
      <c r="E126" s="70"/>
      <c r="F126" s="70">
        <f>_xlfn.NORM.DIST(E120,NeuErsetzungZeitpunktAnbieter3,NeuSigmafaktor*NeuAnbieter3Lebensdauer/8760/4,TRUE)*$F$10+_xlfn.NORM.DIST(E120,2*NeuErsetzungZeitpunktAnbieter3,NeuSigmafaktor*NeuAnbieter3Lebensdauer/8760/4,TRUE)*$F$10</f>
        <v>0</v>
      </c>
      <c r="G126" s="70">
        <f t="shared" ref="G126:X126" si="395">_xlfn.NORM.DIST(F120,NeuErsetzungZeitpunktAnbieter3,NeuSigmafaktor*NeuAnbieter3Lebensdauer/8760/4,TRUE)*$F$10-_xlfn.NORM.DIST(E120,NeuErsetzungZeitpunktAnbieter3,NeuSigmafaktor*NeuAnbieter3Lebensdauer/8760/4,TRUE)*$F$10+_xlfn.NORM.DIST(F120,2*NeuErsetzungZeitpunktAnbieter3,NeuSigmafaktor*NeuAnbieter3Lebensdauer/8760/4,TRUE)*$F$10-_xlfn.NORM.DIST(E120,2*NeuErsetzungZeitpunktAnbieter3,NeuSigmafaktor*NeuAnbieter3Lebensdauer/8760/4,TRUE)*$F$10</f>
        <v>0</v>
      </c>
      <c r="H126" s="70">
        <f t="shared" si="395"/>
        <v>0</v>
      </c>
      <c r="I126" s="70">
        <f t="shared" si="395"/>
        <v>0</v>
      </c>
      <c r="J126" s="70">
        <f t="shared" si="395"/>
        <v>0</v>
      </c>
      <c r="K126" s="70">
        <f t="shared" si="395"/>
        <v>0</v>
      </c>
      <c r="L126" s="70">
        <f t="shared" si="395"/>
        <v>0</v>
      </c>
      <c r="M126" s="70">
        <f t="shared" si="395"/>
        <v>0</v>
      </c>
      <c r="N126" s="70">
        <f t="shared" si="395"/>
        <v>0</v>
      </c>
      <c r="O126" s="70">
        <f t="shared" si="395"/>
        <v>0</v>
      </c>
      <c r="P126" s="70">
        <f t="shared" si="395"/>
        <v>0</v>
      </c>
      <c r="Q126" s="70">
        <f t="shared" si="395"/>
        <v>0</v>
      </c>
      <c r="R126" s="70">
        <f t="shared" si="395"/>
        <v>0</v>
      </c>
      <c r="S126" s="70">
        <f t="shared" si="395"/>
        <v>0</v>
      </c>
      <c r="T126" s="70">
        <f t="shared" si="395"/>
        <v>0</v>
      </c>
      <c r="U126" s="70">
        <f t="shared" si="395"/>
        <v>0</v>
      </c>
      <c r="V126" s="70">
        <f t="shared" si="395"/>
        <v>0</v>
      </c>
      <c r="W126" s="70">
        <f t="shared" si="395"/>
        <v>0</v>
      </c>
      <c r="X126" s="70">
        <f t="shared" si="395"/>
        <v>0</v>
      </c>
      <c r="Y126" s="70">
        <f t="shared" ref="Y126" si="396">_xlfn.NORM.DIST(X120,NeuErsetzungZeitpunktAnbieter3,NeuSigmafaktor*NeuAnbieter3Lebensdauer/8760/4,TRUE)*$F$10-_xlfn.NORM.DIST(W120,NeuErsetzungZeitpunktAnbieter3,NeuSigmafaktor*NeuAnbieter3Lebensdauer/8760/4,TRUE)*$F$10+_xlfn.NORM.DIST(X120,2*NeuErsetzungZeitpunktAnbieter3,NeuSigmafaktor*NeuAnbieter3Lebensdauer/8760/4,TRUE)*$F$10-_xlfn.NORM.DIST(W120,2*NeuErsetzungZeitpunktAnbieter3,NeuSigmafaktor*NeuAnbieter3Lebensdauer/8760/4,TRUE)*$F$10</f>
        <v>0</v>
      </c>
      <c r="Z126" s="70">
        <f t="shared" ref="Z126" si="397">_xlfn.NORM.DIST(Y120,NeuErsetzungZeitpunktAnbieter3,NeuSigmafaktor*NeuAnbieter3Lebensdauer/8760/4,TRUE)*$F$10-_xlfn.NORM.DIST(X120,NeuErsetzungZeitpunktAnbieter3,NeuSigmafaktor*NeuAnbieter3Lebensdauer/8760/4,TRUE)*$F$10+_xlfn.NORM.DIST(Y120,2*NeuErsetzungZeitpunktAnbieter3,NeuSigmafaktor*NeuAnbieter3Lebensdauer/8760/4,TRUE)*$F$10-_xlfn.NORM.DIST(X120,2*NeuErsetzungZeitpunktAnbieter3,NeuSigmafaktor*NeuAnbieter3Lebensdauer/8760/4,TRUE)*$F$10</f>
        <v>0</v>
      </c>
      <c r="AA126" s="70">
        <f t="shared" ref="AA126" si="398">_xlfn.NORM.DIST(Z120,NeuErsetzungZeitpunktAnbieter3,NeuSigmafaktor*NeuAnbieter3Lebensdauer/8760/4,TRUE)*$F$10-_xlfn.NORM.DIST(Y120,NeuErsetzungZeitpunktAnbieter3,NeuSigmafaktor*NeuAnbieter3Lebensdauer/8760/4,TRUE)*$F$10+_xlfn.NORM.DIST(Z120,2*NeuErsetzungZeitpunktAnbieter3,NeuSigmafaktor*NeuAnbieter3Lebensdauer/8760/4,TRUE)*$F$10-_xlfn.NORM.DIST(Y120,2*NeuErsetzungZeitpunktAnbieter3,NeuSigmafaktor*NeuAnbieter3Lebensdauer/8760/4,TRUE)*$F$10</f>
        <v>0</v>
      </c>
      <c r="AB126" s="70">
        <f t="shared" ref="AB126" si="399">_xlfn.NORM.DIST(AA120,NeuErsetzungZeitpunktAnbieter3,NeuSigmafaktor*NeuAnbieter3Lebensdauer/8760/4,TRUE)*$F$10-_xlfn.NORM.DIST(Z120,NeuErsetzungZeitpunktAnbieter3,NeuSigmafaktor*NeuAnbieter3Lebensdauer/8760/4,TRUE)*$F$10+_xlfn.NORM.DIST(AA120,2*NeuErsetzungZeitpunktAnbieter3,NeuSigmafaktor*NeuAnbieter3Lebensdauer/8760/4,TRUE)*$F$10-_xlfn.NORM.DIST(Z120,2*NeuErsetzungZeitpunktAnbieter3,NeuSigmafaktor*NeuAnbieter3Lebensdauer/8760/4,TRUE)*$F$10</f>
        <v>0</v>
      </c>
      <c r="AC126" s="70">
        <f t="shared" ref="AC126" si="400">_xlfn.NORM.DIST(AB120,NeuErsetzungZeitpunktAnbieter3,NeuSigmafaktor*NeuAnbieter3Lebensdauer/8760/4,TRUE)*$F$10-_xlfn.NORM.DIST(AA120,NeuErsetzungZeitpunktAnbieter3,NeuSigmafaktor*NeuAnbieter3Lebensdauer/8760/4,TRUE)*$F$10+_xlfn.NORM.DIST(AB120,2*NeuErsetzungZeitpunktAnbieter3,NeuSigmafaktor*NeuAnbieter3Lebensdauer/8760/4,TRUE)*$F$10-_xlfn.NORM.DIST(AA120,2*NeuErsetzungZeitpunktAnbieter3,NeuSigmafaktor*NeuAnbieter3Lebensdauer/8760/4,TRUE)*$F$10</f>
        <v>0</v>
      </c>
      <c r="AD126" s="70">
        <f t="shared" ref="AD126" si="401">_xlfn.NORM.DIST(AC120,NeuErsetzungZeitpunktAnbieter3,NeuSigmafaktor*NeuAnbieter3Lebensdauer/8760/4,TRUE)*$F$10-_xlfn.NORM.DIST(AB120,NeuErsetzungZeitpunktAnbieter3,NeuSigmafaktor*NeuAnbieter3Lebensdauer/8760/4,TRUE)*$F$10+_xlfn.NORM.DIST(AC120,2*NeuErsetzungZeitpunktAnbieter3,NeuSigmafaktor*NeuAnbieter3Lebensdauer/8760/4,TRUE)*$F$10-_xlfn.NORM.DIST(AB120,2*NeuErsetzungZeitpunktAnbieter3,NeuSigmafaktor*NeuAnbieter3Lebensdauer/8760/4,TRUE)*$F$10</f>
        <v>0</v>
      </c>
      <c r="AE126" s="70">
        <f t="shared" ref="AE126" si="402">_xlfn.NORM.DIST(AD120,NeuErsetzungZeitpunktAnbieter3,NeuSigmafaktor*NeuAnbieter3Lebensdauer/8760/4,TRUE)*$F$10-_xlfn.NORM.DIST(AC120,NeuErsetzungZeitpunktAnbieter3,NeuSigmafaktor*NeuAnbieter3Lebensdauer/8760/4,TRUE)*$F$10+_xlfn.NORM.DIST(AD120,2*NeuErsetzungZeitpunktAnbieter3,NeuSigmafaktor*NeuAnbieter3Lebensdauer/8760/4,TRUE)*$F$10-_xlfn.NORM.DIST(AC120,2*NeuErsetzungZeitpunktAnbieter3,NeuSigmafaktor*NeuAnbieter3Lebensdauer/8760/4,TRUE)*$F$10</f>
        <v>0</v>
      </c>
      <c r="AF126" s="70">
        <f t="shared" ref="AF126" si="403">_xlfn.NORM.DIST(AE120,NeuErsetzungZeitpunktAnbieter3,NeuSigmafaktor*NeuAnbieter3Lebensdauer/8760/4,TRUE)*$F$10-_xlfn.NORM.DIST(AD120,NeuErsetzungZeitpunktAnbieter3,NeuSigmafaktor*NeuAnbieter3Lebensdauer/8760/4,TRUE)*$F$10+_xlfn.NORM.DIST(AE120,2*NeuErsetzungZeitpunktAnbieter3,NeuSigmafaktor*NeuAnbieter3Lebensdauer/8760/4,TRUE)*$F$10-_xlfn.NORM.DIST(AD120,2*NeuErsetzungZeitpunktAnbieter3,NeuSigmafaktor*NeuAnbieter3Lebensdauer/8760/4,TRUE)*$F$10</f>
        <v>0</v>
      </c>
      <c r="AG126" s="70">
        <f t="shared" ref="AG126" si="404">_xlfn.NORM.DIST(AF120,NeuErsetzungZeitpunktAnbieter3,NeuSigmafaktor*NeuAnbieter3Lebensdauer/8760/4,TRUE)*$F$10-_xlfn.NORM.DIST(AE120,NeuErsetzungZeitpunktAnbieter3,NeuSigmafaktor*NeuAnbieter3Lebensdauer/8760/4,TRUE)*$F$10+_xlfn.NORM.DIST(AF120,2*NeuErsetzungZeitpunktAnbieter3,NeuSigmafaktor*NeuAnbieter3Lebensdauer/8760/4,TRUE)*$F$10-_xlfn.NORM.DIST(AE120,2*NeuErsetzungZeitpunktAnbieter3,NeuSigmafaktor*NeuAnbieter3Lebensdauer/8760/4,TRUE)*$F$10</f>
        <v>0</v>
      </c>
      <c r="AH126" s="70">
        <f t="shared" ref="AH126" si="405">_xlfn.NORM.DIST(AG120,NeuErsetzungZeitpunktAnbieter3,NeuSigmafaktor*NeuAnbieter3Lebensdauer/8760/4,TRUE)*$F$10-_xlfn.NORM.DIST(AF120,NeuErsetzungZeitpunktAnbieter3,NeuSigmafaktor*NeuAnbieter3Lebensdauer/8760/4,TRUE)*$F$10+_xlfn.NORM.DIST(AG120,2*NeuErsetzungZeitpunktAnbieter3,NeuSigmafaktor*NeuAnbieter3Lebensdauer/8760/4,TRUE)*$F$10-_xlfn.NORM.DIST(AF120,2*NeuErsetzungZeitpunktAnbieter3,NeuSigmafaktor*NeuAnbieter3Lebensdauer/8760/4,TRUE)*$F$10</f>
        <v>0</v>
      </c>
    </row>
    <row r="127" spans="1:34" ht="20.100000000000001" customHeight="1" x14ac:dyDescent="0.25">
      <c r="B127" s="96">
        <v>3</v>
      </c>
      <c r="D127" s="70"/>
      <c r="E127" s="70"/>
      <c r="F127" s="70"/>
      <c r="G127" s="70">
        <f>_xlfn.NORM.DIST(E120,NeuErsetzungZeitpunktAnbieter3,NeuSigmafaktor*NeuAnbieter3Lebensdauer/8760/4,TRUE)*$G$10+_xlfn.NORM.DIST(E120,2*NeuErsetzungZeitpunktAnbieter3,NeuSigmafaktor*NeuAnbieter3Lebensdauer/8760/4,TRUE)*$G$10</f>
        <v>0</v>
      </c>
      <c r="H127" s="70">
        <f t="shared" ref="H127:X127" si="406">_xlfn.NORM.DIST(F120,NeuErsetzungZeitpunktAnbieter3,NeuSigmafaktor*NeuAnbieter3Lebensdauer/8760/4,TRUE)*$G$10-_xlfn.NORM.DIST(E120,NeuErsetzungZeitpunktAnbieter3,NeuSigmafaktor*NeuAnbieter3Lebensdauer/8760/4,TRUE)*$G$10+_xlfn.NORM.DIST(F120,2*NeuErsetzungZeitpunktAnbieter3,NeuSigmafaktor*NeuAnbieter3Lebensdauer/8760/4,TRUE)*$G$10-_xlfn.NORM.DIST(E120,2*NeuErsetzungZeitpunktAnbieter3,NeuSigmafaktor*NeuAnbieter3Lebensdauer/8760/4,TRUE)*$G$10</f>
        <v>0</v>
      </c>
      <c r="I127" s="70">
        <f t="shared" si="406"/>
        <v>0</v>
      </c>
      <c r="J127" s="70">
        <f t="shared" si="406"/>
        <v>0</v>
      </c>
      <c r="K127" s="70">
        <f t="shared" si="406"/>
        <v>0</v>
      </c>
      <c r="L127" s="70">
        <f t="shared" si="406"/>
        <v>0</v>
      </c>
      <c r="M127" s="70">
        <f t="shared" si="406"/>
        <v>0</v>
      </c>
      <c r="N127" s="70">
        <f t="shared" si="406"/>
        <v>0</v>
      </c>
      <c r="O127" s="70">
        <f t="shared" si="406"/>
        <v>0</v>
      </c>
      <c r="P127" s="70">
        <f t="shared" si="406"/>
        <v>0</v>
      </c>
      <c r="Q127" s="70">
        <f t="shared" si="406"/>
        <v>0</v>
      </c>
      <c r="R127" s="70">
        <f t="shared" si="406"/>
        <v>0</v>
      </c>
      <c r="S127" s="70">
        <f t="shared" si="406"/>
        <v>0</v>
      </c>
      <c r="T127" s="70">
        <f t="shared" si="406"/>
        <v>0</v>
      </c>
      <c r="U127" s="70">
        <f t="shared" si="406"/>
        <v>0</v>
      </c>
      <c r="V127" s="70">
        <f t="shared" si="406"/>
        <v>0</v>
      </c>
      <c r="W127" s="70">
        <f t="shared" si="406"/>
        <v>0</v>
      </c>
      <c r="X127" s="70">
        <f t="shared" si="406"/>
        <v>0</v>
      </c>
      <c r="Y127" s="70">
        <f t="shared" ref="Y127" si="407">_xlfn.NORM.DIST(W120,NeuErsetzungZeitpunktAnbieter3,NeuSigmafaktor*NeuAnbieter3Lebensdauer/8760/4,TRUE)*$G$10-_xlfn.NORM.DIST(V120,NeuErsetzungZeitpunktAnbieter3,NeuSigmafaktor*NeuAnbieter3Lebensdauer/8760/4,TRUE)*$G$10+_xlfn.NORM.DIST(W120,2*NeuErsetzungZeitpunktAnbieter3,NeuSigmafaktor*NeuAnbieter3Lebensdauer/8760/4,TRUE)*$G$10-_xlfn.NORM.DIST(V120,2*NeuErsetzungZeitpunktAnbieter3,NeuSigmafaktor*NeuAnbieter3Lebensdauer/8760/4,TRUE)*$G$10</f>
        <v>0</v>
      </c>
      <c r="Z127" s="70">
        <f t="shared" ref="Z127" si="408">_xlfn.NORM.DIST(X120,NeuErsetzungZeitpunktAnbieter3,NeuSigmafaktor*NeuAnbieter3Lebensdauer/8760/4,TRUE)*$G$10-_xlfn.NORM.DIST(W120,NeuErsetzungZeitpunktAnbieter3,NeuSigmafaktor*NeuAnbieter3Lebensdauer/8760/4,TRUE)*$G$10+_xlfn.NORM.DIST(X120,2*NeuErsetzungZeitpunktAnbieter3,NeuSigmafaktor*NeuAnbieter3Lebensdauer/8760/4,TRUE)*$G$10-_xlfn.NORM.DIST(W120,2*NeuErsetzungZeitpunktAnbieter3,NeuSigmafaktor*NeuAnbieter3Lebensdauer/8760/4,TRUE)*$G$10</f>
        <v>0</v>
      </c>
      <c r="AA127" s="70">
        <f t="shared" ref="AA127" si="409">_xlfn.NORM.DIST(Y120,NeuErsetzungZeitpunktAnbieter3,NeuSigmafaktor*NeuAnbieter3Lebensdauer/8760/4,TRUE)*$G$10-_xlfn.NORM.DIST(X120,NeuErsetzungZeitpunktAnbieter3,NeuSigmafaktor*NeuAnbieter3Lebensdauer/8760/4,TRUE)*$G$10+_xlfn.NORM.DIST(Y120,2*NeuErsetzungZeitpunktAnbieter3,NeuSigmafaktor*NeuAnbieter3Lebensdauer/8760/4,TRUE)*$G$10-_xlfn.NORM.DIST(X120,2*NeuErsetzungZeitpunktAnbieter3,NeuSigmafaktor*NeuAnbieter3Lebensdauer/8760/4,TRUE)*$G$10</f>
        <v>0</v>
      </c>
      <c r="AB127" s="70">
        <f t="shared" ref="AB127" si="410">_xlfn.NORM.DIST(Z120,NeuErsetzungZeitpunktAnbieter3,NeuSigmafaktor*NeuAnbieter3Lebensdauer/8760/4,TRUE)*$G$10-_xlfn.NORM.DIST(Y120,NeuErsetzungZeitpunktAnbieter3,NeuSigmafaktor*NeuAnbieter3Lebensdauer/8760/4,TRUE)*$G$10+_xlfn.NORM.DIST(Z120,2*NeuErsetzungZeitpunktAnbieter3,NeuSigmafaktor*NeuAnbieter3Lebensdauer/8760/4,TRUE)*$G$10-_xlfn.NORM.DIST(Y120,2*NeuErsetzungZeitpunktAnbieter3,NeuSigmafaktor*NeuAnbieter3Lebensdauer/8760/4,TRUE)*$G$10</f>
        <v>0</v>
      </c>
      <c r="AC127" s="70">
        <f t="shared" ref="AC127" si="411">_xlfn.NORM.DIST(AA120,NeuErsetzungZeitpunktAnbieter3,NeuSigmafaktor*NeuAnbieter3Lebensdauer/8760/4,TRUE)*$G$10-_xlfn.NORM.DIST(Z120,NeuErsetzungZeitpunktAnbieter3,NeuSigmafaktor*NeuAnbieter3Lebensdauer/8760/4,TRUE)*$G$10+_xlfn.NORM.DIST(AA120,2*NeuErsetzungZeitpunktAnbieter3,NeuSigmafaktor*NeuAnbieter3Lebensdauer/8760/4,TRUE)*$G$10-_xlfn.NORM.DIST(Z120,2*NeuErsetzungZeitpunktAnbieter3,NeuSigmafaktor*NeuAnbieter3Lebensdauer/8760/4,TRUE)*$G$10</f>
        <v>0</v>
      </c>
      <c r="AD127" s="70">
        <f t="shared" ref="AD127" si="412">_xlfn.NORM.DIST(AB120,NeuErsetzungZeitpunktAnbieter3,NeuSigmafaktor*NeuAnbieter3Lebensdauer/8760/4,TRUE)*$G$10-_xlfn.NORM.DIST(AA120,NeuErsetzungZeitpunktAnbieter3,NeuSigmafaktor*NeuAnbieter3Lebensdauer/8760/4,TRUE)*$G$10+_xlfn.NORM.DIST(AB120,2*NeuErsetzungZeitpunktAnbieter3,NeuSigmafaktor*NeuAnbieter3Lebensdauer/8760/4,TRUE)*$G$10-_xlfn.NORM.DIST(AA120,2*NeuErsetzungZeitpunktAnbieter3,NeuSigmafaktor*NeuAnbieter3Lebensdauer/8760/4,TRUE)*$G$10</f>
        <v>0</v>
      </c>
      <c r="AE127" s="70">
        <f t="shared" ref="AE127" si="413">_xlfn.NORM.DIST(AC120,NeuErsetzungZeitpunktAnbieter3,NeuSigmafaktor*NeuAnbieter3Lebensdauer/8760/4,TRUE)*$G$10-_xlfn.NORM.DIST(AB120,NeuErsetzungZeitpunktAnbieter3,NeuSigmafaktor*NeuAnbieter3Lebensdauer/8760/4,TRUE)*$G$10+_xlfn.NORM.DIST(AC120,2*NeuErsetzungZeitpunktAnbieter3,NeuSigmafaktor*NeuAnbieter3Lebensdauer/8760/4,TRUE)*$G$10-_xlfn.NORM.DIST(AB120,2*NeuErsetzungZeitpunktAnbieter3,NeuSigmafaktor*NeuAnbieter3Lebensdauer/8760/4,TRUE)*$G$10</f>
        <v>0</v>
      </c>
      <c r="AF127" s="70">
        <f t="shared" ref="AF127" si="414">_xlfn.NORM.DIST(AD120,NeuErsetzungZeitpunktAnbieter3,NeuSigmafaktor*NeuAnbieter3Lebensdauer/8760/4,TRUE)*$G$10-_xlfn.NORM.DIST(AC120,NeuErsetzungZeitpunktAnbieter3,NeuSigmafaktor*NeuAnbieter3Lebensdauer/8760/4,TRUE)*$G$10+_xlfn.NORM.DIST(AD120,2*NeuErsetzungZeitpunktAnbieter3,NeuSigmafaktor*NeuAnbieter3Lebensdauer/8760/4,TRUE)*$G$10-_xlfn.NORM.DIST(AC120,2*NeuErsetzungZeitpunktAnbieter3,NeuSigmafaktor*NeuAnbieter3Lebensdauer/8760/4,TRUE)*$G$10</f>
        <v>0</v>
      </c>
      <c r="AG127" s="70">
        <f t="shared" ref="AG127" si="415">_xlfn.NORM.DIST(AE120,NeuErsetzungZeitpunktAnbieter3,NeuSigmafaktor*NeuAnbieter3Lebensdauer/8760/4,TRUE)*$G$10-_xlfn.NORM.DIST(AD120,NeuErsetzungZeitpunktAnbieter3,NeuSigmafaktor*NeuAnbieter3Lebensdauer/8760/4,TRUE)*$G$10+_xlfn.NORM.DIST(AE120,2*NeuErsetzungZeitpunktAnbieter3,NeuSigmafaktor*NeuAnbieter3Lebensdauer/8760/4,TRUE)*$G$10-_xlfn.NORM.DIST(AD120,2*NeuErsetzungZeitpunktAnbieter3,NeuSigmafaktor*NeuAnbieter3Lebensdauer/8760/4,TRUE)*$G$10</f>
        <v>0</v>
      </c>
      <c r="AH127" s="70">
        <f t="shared" ref="AH127" si="416">_xlfn.NORM.DIST(AF120,NeuErsetzungZeitpunktAnbieter3,NeuSigmafaktor*NeuAnbieter3Lebensdauer/8760/4,TRUE)*$G$10-_xlfn.NORM.DIST(AE120,NeuErsetzungZeitpunktAnbieter3,NeuSigmafaktor*NeuAnbieter3Lebensdauer/8760/4,TRUE)*$G$10+_xlfn.NORM.DIST(AF120,2*NeuErsetzungZeitpunktAnbieter3,NeuSigmafaktor*NeuAnbieter3Lebensdauer/8760/4,TRUE)*$G$10-_xlfn.NORM.DIST(AE120,2*NeuErsetzungZeitpunktAnbieter3,NeuSigmafaktor*NeuAnbieter3Lebensdauer/8760/4,TRUE)*$G$10</f>
        <v>0</v>
      </c>
    </row>
    <row r="128" spans="1:34" ht="20.100000000000001" customHeight="1" x14ac:dyDescent="0.25">
      <c r="B128" s="96">
        <v>4</v>
      </c>
      <c r="D128" s="70"/>
      <c r="E128" s="70"/>
      <c r="F128" s="70"/>
      <c r="G128" s="70"/>
      <c r="H128" s="70">
        <f>_xlfn.NORM.DIST(E120,NeuErsetzungZeitpunktAnbieter3,NeuSigmafaktor*NeuAnbieter3Lebensdauer/8760/4,TRUE)*$H$10+_xlfn.NORM.DIST(E120,2*NeuErsetzungZeitpunktAnbieter3,NeuSigmafaktor*NeuAnbieter3Lebensdauer/8760/4,TRUE)*$H$10</f>
        <v>0</v>
      </c>
      <c r="I128" s="70">
        <f t="shared" ref="I128:X128" si="417">_xlfn.NORM.DIST(F120,NeuErsetzungZeitpunktAnbieter3,NeuSigmafaktor*NeuAnbieter3Lebensdauer/8760/4,TRUE)*$H$10-_xlfn.NORM.DIST(E120,NeuErsetzungZeitpunktAnbieter3,NeuSigmafaktor*NeuAnbieter3Lebensdauer/8760/4,TRUE)*$H$10+_xlfn.NORM.DIST(F120,2*NeuErsetzungZeitpunktAnbieter3,NeuSigmafaktor*NeuAnbieter3Lebensdauer/8760/4,TRUE)*$H$10-_xlfn.NORM.DIST(E120,2*NeuErsetzungZeitpunktAnbieter3,NeuSigmafaktor*NeuAnbieter3Lebensdauer/8760/4,TRUE)*$H$10</f>
        <v>0</v>
      </c>
      <c r="J128" s="70">
        <f t="shared" si="417"/>
        <v>0</v>
      </c>
      <c r="K128" s="70">
        <f t="shared" si="417"/>
        <v>0</v>
      </c>
      <c r="L128" s="70">
        <f t="shared" si="417"/>
        <v>0</v>
      </c>
      <c r="M128" s="70">
        <f t="shared" si="417"/>
        <v>0</v>
      </c>
      <c r="N128" s="70">
        <f t="shared" si="417"/>
        <v>0</v>
      </c>
      <c r="O128" s="70">
        <f t="shared" si="417"/>
        <v>0</v>
      </c>
      <c r="P128" s="70">
        <f t="shared" si="417"/>
        <v>0</v>
      </c>
      <c r="Q128" s="70">
        <f t="shared" si="417"/>
        <v>0</v>
      </c>
      <c r="R128" s="70">
        <f t="shared" si="417"/>
        <v>0</v>
      </c>
      <c r="S128" s="70">
        <f t="shared" si="417"/>
        <v>0</v>
      </c>
      <c r="T128" s="70">
        <f t="shared" si="417"/>
        <v>0</v>
      </c>
      <c r="U128" s="70">
        <f t="shared" si="417"/>
        <v>0</v>
      </c>
      <c r="V128" s="70">
        <f t="shared" si="417"/>
        <v>0</v>
      </c>
      <c r="W128" s="70">
        <f t="shared" si="417"/>
        <v>0</v>
      </c>
      <c r="X128" s="70">
        <f t="shared" si="417"/>
        <v>0</v>
      </c>
      <c r="Y128" s="70">
        <f t="shared" ref="Y128" si="418">_xlfn.NORM.DIST(V120,NeuErsetzungZeitpunktAnbieter3,NeuSigmafaktor*NeuAnbieter3Lebensdauer/8760/4,TRUE)*$H$10-_xlfn.NORM.DIST(U120,NeuErsetzungZeitpunktAnbieter3,NeuSigmafaktor*NeuAnbieter3Lebensdauer/8760/4,TRUE)*$H$10+_xlfn.NORM.DIST(V120,2*NeuErsetzungZeitpunktAnbieter3,NeuSigmafaktor*NeuAnbieter3Lebensdauer/8760/4,TRUE)*$H$10-_xlfn.NORM.DIST(U120,2*NeuErsetzungZeitpunktAnbieter3,NeuSigmafaktor*NeuAnbieter3Lebensdauer/8760/4,TRUE)*$H$10</f>
        <v>0</v>
      </c>
      <c r="Z128" s="70">
        <f t="shared" ref="Z128" si="419">_xlfn.NORM.DIST(W120,NeuErsetzungZeitpunktAnbieter3,NeuSigmafaktor*NeuAnbieter3Lebensdauer/8760/4,TRUE)*$H$10-_xlfn.NORM.DIST(V120,NeuErsetzungZeitpunktAnbieter3,NeuSigmafaktor*NeuAnbieter3Lebensdauer/8760/4,TRUE)*$H$10+_xlfn.NORM.DIST(W120,2*NeuErsetzungZeitpunktAnbieter3,NeuSigmafaktor*NeuAnbieter3Lebensdauer/8760/4,TRUE)*$H$10-_xlfn.NORM.DIST(V120,2*NeuErsetzungZeitpunktAnbieter3,NeuSigmafaktor*NeuAnbieter3Lebensdauer/8760/4,TRUE)*$H$10</f>
        <v>0</v>
      </c>
      <c r="AA128" s="70">
        <f t="shared" ref="AA128" si="420">_xlfn.NORM.DIST(X120,NeuErsetzungZeitpunktAnbieter3,NeuSigmafaktor*NeuAnbieter3Lebensdauer/8760/4,TRUE)*$H$10-_xlfn.NORM.DIST(W120,NeuErsetzungZeitpunktAnbieter3,NeuSigmafaktor*NeuAnbieter3Lebensdauer/8760/4,TRUE)*$H$10+_xlfn.NORM.DIST(X120,2*NeuErsetzungZeitpunktAnbieter3,NeuSigmafaktor*NeuAnbieter3Lebensdauer/8760/4,TRUE)*$H$10-_xlfn.NORM.DIST(W120,2*NeuErsetzungZeitpunktAnbieter3,NeuSigmafaktor*NeuAnbieter3Lebensdauer/8760/4,TRUE)*$H$10</f>
        <v>0</v>
      </c>
      <c r="AB128" s="70">
        <f t="shared" ref="AB128" si="421">_xlfn.NORM.DIST(Y120,NeuErsetzungZeitpunktAnbieter3,NeuSigmafaktor*NeuAnbieter3Lebensdauer/8760/4,TRUE)*$H$10-_xlfn.NORM.DIST(X120,NeuErsetzungZeitpunktAnbieter3,NeuSigmafaktor*NeuAnbieter3Lebensdauer/8760/4,TRUE)*$H$10+_xlfn.NORM.DIST(Y120,2*NeuErsetzungZeitpunktAnbieter3,NeuSigmafaktor*NeuAnbieter3Lebensdauer/8760/4,TRUE)*$H$10-_xlfn.NORM.DIST(X120,2*NeuErsetzungZeitpunktAnbieter3,NeuSigmafaktor*NeuAnbieter3Lebensdauer/8760/4,TRUE)*$H$10</f>
        <v>0</v>
      </c>
      <c r="AC128" s="70">
        <f t="shared" ref="AC128" si="422">_xlfn.NORM.DIST(Z120,NeuErsetzungZeitpunktAnbieter3,NeuSigmafaktor*NeuAnbieter3Lebensdauer/8760/4,TRUE)*$H$10-_xlfn.NORM.DIST(Y120,NeuErsetzungZeitpunktAnbieter3,NeuSigmafaktor*NeuAnbieter3Lebensdauer/8760/4,TRUE)*$H$10+_xlfn.NORM.DIST(Z120,2*NeuErsetzungZeitpunktAnbieter3,NeuSigmafaktor*NeuAnbieter3Lebensdauer/8760/4,TRUE)*$H$10-_xlfn.NORM.DIST(Y120,2*NeuErsetzungZeitpunktAnbieter3,NeuSigmafaktor*NeuAnbieter3Lebensdauer/8760/4,TRUE)*$H$10</f>
        <v>0</v>
      </c>
      <c r="AD128" s="70">
        <f t="shared" ref="AD128" si="423">_xlfn.NORM.DIST(AA120,NeuErsetzungZeitpunktAnbieter3,NeuSigmafaktor*NeuAnbieter3Lebensdauer/8760/4,TRUE)*$H$10-_xlfn.NORM.DIST(Z120,NeuErsetzungZeitpunktAnbieter3,NeuSigmafaktor*NeuAnbieter3Lebensdauer/8760/4,TRUE)*$H$10+_xlfn.NORM.DIST(AA120,2*NeuErsetzungZeitpunktAnbieter3,NeuSigmafaktor*NeuAnbieter3Lebensdauer/8760/4,TRUE)*$H$10-_xlfn.NORM.DIST(Z120,2*NeuErsetzungZeitpunktAnbieter3,NeuSigmafaktor*NeuAnbieter3Lebensdauer/8760/4,TRUE)*$H$10</f>
        <v>0</v>
      </c>
      <c r="AE128" s="70">
        <f t="shared" ref="AE128" si="424">_xlfn.NORM.DIST(AB120,NeuErsetzungZeitpunktAnbieter3,NeuSigmafaktor*NeuAnbieter3Lebensdauer/8760/4,TRUE)*$H$10-_xlfn.NORM.DIST(AA120,NeuErsetzungZeitpunktAnbieter3,NeuSigmafaktor*NeuAnbieter3Lebensdauer/8760/4,TRUE)*$H$10+_xlfn.NORM.DIST(AB120,2*NeuErsetzungZeitpunktAnbieter3,NeuSigmafaktor*NeuAnbieter3Lebensdauer/8760/4,TRUE)*$H$10-_xlfn.NORM.DIST(AA120,2*NeuErsetzungZeitpunktAnbieter3,NeuSigmafaktor*NeuAnbieter3Lebensdauer/8760/4,TRUE)*$H$10</f>
        <v>0</v>
      </c>
      <c r="AF128" s="70">
        <f t="shared" ref="AF128" si="425">_xlfn.NORM.DIST(AC120,NeuErsetzungZeitpunktAnbieter3,NeuSigmafaktor*NeuAnbieter3Lebensdauer/8760/4,TRUE)*$H$10-_xlfn.NORM.DIST(AB120,NeuErsetzungZeitpunktAnbieter3,NeuSigmafaktor*NeuAnbieter3Lebensdauer/8760/4,TRUE)*$H$10+_xlfn.NORM.DIST(AC120,2*NeuErsetzungZeitpunktAnbieter3,NeuSigmafaktor*NeuAnbieter3Lebensdauer/8760/4,TRUE)*$H$10-_xlfn.NORM.DIST(AB120,2*NeuErsetzungZeitpunktAnbieter3,NeuSigmafaktor*NeuAnbieter3Lebensdauer/8760/4,TRUE)*$H$10</f>
        <v>0</v>
      </c>
      <c r="AG128" s="70">
        <f t="shared" ref="AG128" si="426">_xlfn.NORM.DIST(AD120,NeuErsetzungZeitpunktAnbieter3,NeuSigmafaktor*NeuAnbieter3Lebensdauer/8760/4,TRUE)*$H$10-_xlfn.NORM.DIST(AC120,NeuErsetzungZeitpunktAnbieter3,NeuSigmafaktor*NeuAnbieter3Lebensdauer/8760/4,TRUE)*$H$10+_xlfn.NORM.DIST(AD120,2*NeuErsetzungZeitpunktAnbieter3,NeuSigmafaktor*NeuAnbieter3Lebensdauer/8760/4,TRUE)*$H$10-_xlfn.NORM.DIST(AC120,2*NeuErsetzungZeitpunktAnbieter3,NeuSigmafaktor*NeuAnbieter3Lebensdauer/8760/4,TRUE)*$H$10</f>
        <v>0</v>
      </c>
      <c r="AH128" s="70">
        <f t="shared" ref="AH128" si="427">_xlfn.NORM.DIST(AE120,NeuErsetzungZeitpunktAnbieter3,NeuSigmafaktor*NeuAnbieter3Lebensdauer/8760/4,TRUE)*$H$10-_xlfn.NORM.DIST(AD120,NeuErsetzungZeitpunktAnbieter3,NeuSigmafaktor*NeuAnbieter3Lebensdauer/8760/4,TRUE)*$H$10+_xlfn.NORM.DIST(AE120,2*NeuErsetzungZeitpunktAnbieter3,NeuSigmafaktor*NeuAnbieter3Lebensdauer/8760/4,TRUE)*$H$10-_xlfn.NORM.DIST(AD120,2*NeuErsetzungZeitpunktAnbieter3,NeuSigmafaktor*NeuAnbieter3Lebensdauer/8760/4,TRUE)*$H$10</f>
        <v>0</v>
      </c>
    </row>
    <row r="129" spans="2:34" ht="20.100000000000001" customHeight="1" x14ac:dyDescent="0.25">
      <c r="B129" s="96">
        <v>5</v>
      </c>
      <c r="D129" s="70"/>
      <c r="E129" s="70"/>
      <c r="F129" s="70"/>
      <c r="G129" s="70"/>
      <c r="H129" s="70"/>
      <c r="I129" s="70">
        <f>_xlfn.NORM.DIST(E120,NeuErsetzungZeitpunktAnbieter3,NeuSigmafaktor*NeuAnbieter3Lebensdauer/8760/4,TRUE)*$I$10+_xlfn.NORM.DIST(E120,2*NeuErsetzungZeitpunktAnbieter3,NeuSigmafaktor*NeuAnbieter3Lebensdauer/8760/4,TRUE)*$I$10</f>
        <v>0</v>
      </c>
      <c r="J129" s="70">
        <f t="shared" ref="J129:X129" si="428">_xlfn.NORM.DIST(F120,NeuErsetzungZeitpunktAnbieter3,NeuSigmafaktor*NeuAnbieter3Lebensdauer/8760/4,TRUE)*$I$10-_xlfn.NORM.DIST(E120,NeuErsetzungZeitpunktAnbieter3,NeuSigmafaktor*NeuAnbieter3Lebensdauer/8760/4,TRUE)*$I$10+_xlfn.NORM.DIST(F120,2*NeuErsetzungZeitpunktAnbieter3,NeuSigmafaktor*NeuAnbieter3Lebensdauer/8760/4,TRUE)*$I$10-_xlfn.NORM.DIST(E120,2*NeuErsetzungZeitpunktAnbieter3,NeuSigmafaktor*NeuAnbieter3Lebensdauer/8760/4,TRUE)*$I$10</f>
        <v>0</v>
      </c>
      <c r="K129" s="70">
        <f t="shared" si="428"/>
        <v>0</v>
      </c>
      <c r="L129" s="70">
        <f t="shared" si="428"/>
        <v>0</v>
      </c>
      <c r="M129" s="70">
        <f t="shared" si="428"/>
        <v>0</v>
      </c>
      <c r="N129" s="70">
        <f t="shared" si="428"/>
        <v>0</v>
      </c>
      <c r="O129" s="70">
        <f t="shared" si="428"/>
        <v>0</v>
      </c>
      <c r="P129" s="70">
        <f t="shared" si="428"/>
        <v>0</v>
      </c>
      <c r="Q129" s="70">
        <f t="shared" si="428"/>
        <v>0</v>
      </c>
      <c r="R129" s="70">
        <f t="shared" si="428"/>
        <v>0</v>
      </c>
      <c r="S129" s="70">
        <f t="shared" si="428"/>
        <v>0</v>
      </c>
      <c r="T129" s="70">
        <f t="shared" si="428"/>
        <v>0</v>
      </c>
      <c r="U129" s="70">
        <f t="shared" si="428"/>
        <v>0</v>
      </c>
      <c r="V129" s="70">
        <f t="shared" si="428"/>
        <v>0</v>
      </c>
      <c r="W129" s="70">
        <f t="shared" si="428"/>
        <v>0</v>
      </c>
      <c r="X129" s="70">
        <f t="shared" si="428"/>
        <v>0</v>
      </c>
      <c r="Y129" s="70">
        <f t="shared" ref="Y129" si="429">_xlfn.NORM.DIST(U120,NeuErsetzungZeitpunktAnbieter3,NeuSigmafaktor*NeuAnbieter3Lebensdauer/8760/4,TRUE)*$I$10-_xlfn.NORM.DIST(T120,NeuErsetzungZeitpunktAnbieter3,NeuSigmafaktor*NeuAnbieter3Lebensdauer/8760/4,TRUE)*$I$10+_xlfn.NORM.DIST(U120,2*NeuErsetzungZeitpunktAnbieter3,NeuSigmafaktor*NeuAnbieter3Lebensdauer/8760/4,TRUE)*$I$10-_xlfn.NORM.DIST(T120,2*NeuErsetzungZeitpunktAnbieter3,NeuSigmafaktor*NeuAnbieter3Lebensdauer/8760/4,TRUE)*$I$10</f>
        <v>0</v>
      </c>
      <c r="Z129" s="70">
        <f t="shared" ref="Z129" si="430">_xlfn.NORM.DIST(V120,NeuErsetzungZeitpunktAnbieter3,NeuSigmafaktor*NeuAnbieter3Lebensdauer/8760/4,TRUE)*$I$10-_xlfn.NORM.DIST(U120,NeuErsetzungZeitpunktAnbieter3,NeuSigmafaktor*NeuAnbieter3Lebensdauer/8760/4,TRUE)*$I$10+_xlfn.NORM.DIST(V120,2*NeuErsetzungZeitpunktAnbieter3,NeuSigmafaktor*NeuAnbieter3Lebensdauer/8760/4,TRUE)*$I$10-_xlfn.NORM.DIST(U120,2*NeuErsetzungZeitpunktAnbieter3,NeuSigmafaktor*NeuAnbieter3Lebensdauer/8760/4,TRUE)*$I$10</f>
        <v>0</v>
      </c>
      <c r="AA129" s="70">
        <f t="shared" ref="AA129" si="431">_xlfn.NORM.DIST(W120,NeuErsetzungZeitpunktAnbieter3,NeuSigmafaktor*NeuAnbieter3Lebensdauer/8760/4,TRUE)*$I$10-_xlfn.NORM.DIST(V120,NeuErsetzungZeitpunktAnbieter3,NeuSigmafaktor*NeuAnbieter3Lebensdauer/8760/4,TRUE)*$I$10+_xlfn.NORM.DIST(W120,2*NeuErsetzungZeitpunktAnbieter3,NeuSigmafaktor*NeuAnbieter3Lebensdauer/8760/4,TRUE)*$I$10-_xlfn.NORM.DIST(V120,2*NeuErsetzungZeitpunktAnbieter3,NeuSigmafaktor*NeuAnbieter3Lebensdauer/8760/4,TRUE)*$I$10</f>
        <v>0</v>
      </c>
      <c r="AB129" s="70">
        <f t="shared" ref="AB129" si="432">_xlfn.NORM.DIST(X120,NeuErsetzungZeitpunktAnbieter3,NeuSigmafaktor*NeuAnbieter3Lebensdauer/8760/4,TRUE)*$I$10-_xlfn.NORM.DIST(W120,NeuErsetzungZeitpunktAnbieter3,NeuSigmafaktor*NeuAnbieter3Lebensdauer/8760/4,TRUE)*$I$10+_xlfn.NORM.DIST(X120,2*NeuErsetzungZeitpunktAnbieter3,NeuSigmafaktor*NeuAnbieter3Lebensdauer/8760/4,TRUE)*$I$10-_xlfn.NORM.DIST(W120,2*NeuErsetzungZeitpunktAnbieter3,NeuSigmafaktor*NeuAnbieter3Lebensdauer/8760/4,TRUE)*$I$10</f>
        <v>0</v>
      </c>
      <c r="AC129" s="70">
        <f t="shared" ref="AC129" si="433">_xlfn.NORM.DIST(Y120,NeuErsetzungZeitpunktAnbieter3,NeuSigmafaktor*NeuAnbieter3Lebensdauer/8760/4,TRUE)*$I$10-_xlfn.NORM.DIST(X120,NeuErsetzungZeitpunktAnbieter3,NeuSigmafaktor*NeuAnbieter3Lebensdauer/8760/4,TRUE)*$I$10+_xlfn.NORM.DIST(Y120,2*NeuErsetzungZeitpunktAnbieter3,NeuSigmafaktor*NeuAnbieter3Lebensdauer/8760/4,TRUE)*$I$10-_xlfn.NORM.DIST(X120,2*NeuErsetzungZeitpunktAnbieter3,NeuSigmafaktor*NeuAnbieter3Lebensdauer/8760/4,TRUE)*$I$10</f>
        <v>0</v>
      </c>
      <c r="AD129" s="70">
        <f t="shared" ref="AD129" si="434">_xlfn.NORM.DIST(Z120,NeuErsetzungZeitpunktAnbieter3,NeuSigmafaktor*NeuAnbieter3Lebensdauer/8760/4,TRUE)*$I$10-_xlfn.NORM.DIST(Y120,NeuErsetzungZeitpunktAnbieter3,NeuSigmafaktor*NeuAnbieter3Lebensdauer/8760/4,TRUE)*$I$10+_xlfn.NORM.DIST(Z120,2*NeuErsetzungZeitpunktAnbieter3,NeuSigmafaktor*NeuAnbieter3Lebensdauer/8760/4,TRUE)*$I$10-_xlfn.NORM.DIST(Y120,2*NeuErsetzungZeitpunktAnbieter3,NeuSigmafaktor*NeuAnbieter3Lebensdauer/8760/4,TRUE)*$I$10</f>
        <v>0</v>
      </c>
      <c r="AE129" s="70">
        <f t="shared" ref="AE129" si="435">_xlfn.NORM.DIST(AA120,NeuErsetzungZeitpunktAnbieter3,NeuSigmafaktor*NeuAnbieter3Lebensdauer/8760/4,TRUE)*$I$10-_xlfn.NORM.DIST(Z120,NeuErsetzungZeitpunktAnbieter3,NeuSigmafaktor*NeuAnbieter3Lebensdauer/8760/4,TRUE)*$I$10+_xlfn.NORM.DIST(AA120,2*NeuErsetzungZeitpunktAnbieter3,NeuSigmafaktor*NeuAnbieter3Lebensdauer/8760/4,TRUE)*$I$10-_xlfn.NORM.DIST(Z120,2*NeuErsetzungZeitpunktAnbieter3,NeuSigmafaktor*NeuAnbieter3Lebensdauer/8760/4,TRUE)*$I$10</f>
        <v>0</v>
      </c>
      <c r="AF129" s="70">
        <f t="shared" ref="AF129" si="436">_xlfn.NORM.DIST(AB120,NeuErsetzungZeitpunktAnbieter3,NeuSigmafaktor*NeuAnbieter3Lebensdauer/8760/4,TRUE)*$I$10-_xlfn.NORM.DIST(AA120,NeuErsetzungZeitpunktAnbieter3,NeuSigmafaktor*NeuAnbieter3Lebensdauer/8760/4,TRUE)*$I$10+_xlfn.NORM.DIST(AB120,2*NeuErsetzungZeitpunktAnbieter3,NeuSigmafaktor*NeuAnbieter3Lebensdauer/8760/4,TRUE)*$I$10-_xlfn.NORM.DIST(AA120,2*NeuErsetzungZeitpunktAnbieter3,NeuSigmafaktor*NeuAnbieter3Lebensdauer/8760/4,TRUE)*$I$10</f>
        <v>0</v>
      </c>
      <c r="AG129" s="70">
        <f t="shared" ref="AG129" si="437">_xlfn.NORM.DIST(AC120,NeuErsetzungZeitpunktAnbieter3,NeuSigmafaktor*NeuAnbieter3Lebensdauer/8760/4,TRUE)*$I$10-_xlfn.NORM.DIST(AB120,NeuErsetzungZeitpunktAnbieter3,NeuSigmafaktor*NeuAnbieter3Lebensdauer/8760/4,TRUE)*$I$10+_xlfn.NORM.DIST(AC120,2*NeuErsetzungZeitpunktAnbieter3,NeuSigmafaktor*NeuAnbieter3Lebensdauer/8760/4,TRUE)*$I$10-_xlfn.NORM.DIST(AB120,2*NeuErsetzungZeitpunktAnbieter3,NeuSigmafaktor*NeuAnbieter3Lebensdauer/8760/4,TRUE)*$I$10</f>
        <v>0</v>
      </c>
      <c r="AH129" s="70">
        <f t="shared" ref="AH129" si="438">_xlfn.NORM.DIST(AD120,NeuErsetzungZeitpunktAnbieter3,NeuSigmafaktor*NeuAnbieter3Lebensdauer/8760/4,TRUE)*$I$10-_xlfn.NORM.DIST(AC120,NeuErsetzungZeitpunktAnbieter3,NeuSigmafaktor*NeuAnbieter3Lebensdauer/8760/4,TRUE)*$I$10+_xlfn.NORM.DIST(AD120,2*NeuErsetzungZeitpunktAnbieter3,NeuSigmafaktor*NeuAnbieter3Lebensdauer/8760/4,TRUE)*$I$10-_xlfn.NORM.DIST(AC120,2*NeuErsetzungZeitpunktAnbieter3,NeuSigmafaktor*NeuAnbieter3Lebensdauer/8760/4,TRUE)*$I$10</f>
        <v>0</v>
      </c>
    </row>
    <row r="130" spans="2:34" ht="20.100000000000001" customHeight="1" x14ac:dyDescent="0.25">
      <c r="B130" s="96">
        <v>6</v>
      </c>
      <c r="D130" s="70"/>
      <c r="E130" s="70"/>
      <c r="F130" s="70"/>
      <c r="G130" s="70"/>
      <c r="H130" s="70"/>
      <c r="I130" s="70"/>
      <c r="J130" s="70">
        <f>_xlfn.NORM.DIST(E120,NeuErsetzungZeitpunktAnbieter3,NeuSigmafaktor*NeuAnbieter3Lebensdauer/8760/4,TRUE)*$J$10+_xlfn.NORM.DIST(E120,2*NeuErsetzungZeitpunktAnbieter3,NeuSigmafaktor*NeuAnbieter3Lebensdauer/8760/4,TRUE)*$J$10</f>
        <v>0</v>
      </c>
      <c r="K130" s="70">
        <f t="shared" ref="K130:X130" si="439">_xlfn.NORM.DIST(F120,NeuErsetzungZeitpunktAnbieter3,NeuSigmafaktor*NeuAnbieter3Lebensdauer/8760/4,TRUE)*$J$10-_xlfn.NORM.DIST(E120,NeuErsetzungZeitpunktAnbieter3,NeuSigmafaktor*NeuAnbieter3Lebensdauer/8760/4,TRUE)*$J$10+_xlfn.NORM.DIST(F120,2*NeuErsetzungZeitpunktAnbieter3,NeuSigmafaktor*NeuAnbieter3Lebensdauer/8760/4,TRUE)*$J$10-_xlfn.NORM.DIST(E120,2*NeuErsetzungZeitpunktAnbieter3,NeuSigmafaktor*NeuAnbieter3Lebensdauer/8760/4,TRUE)*$J$10</f>
        <v>0</v>
      </c>
      <c r="L130" s="70">
        <f t="shared" si="439"/>
        <v>0</v>
      </c>
      <c r="M130" s="70">
        <f t="shared" si="439"/>
        <v>0</v>
      </c>
      <c r="N130" s="70">
        <f t="shared" si="439"/>
        <v>0</v>
      </c>
      <c r="O130" s="70">
        <f t="shared" si="439"/>
        <v>0</v>
      </c>
      <c r="P130" s="70">
        <f t="shared" si="439"/>
        <v>0</v>
      </c>
      <c r="Q130" s="70">
        <f t="shared" si="439"/>
        <v>0</v>
      </c>
      <c r="R130" s="70">
        <f t="shared" si="439"/>
        <v>0</v>
      </c>
      <c r="S130" s="70">
        <f t="shared" si="439"/>
        <v>0</v>
      </c>
      <c r="T130" s="70">
        <f t="shared" si="439"/>
        <v>0</v>
      </c>
      <c r="U130" s="70">
        <f t="shared" si="439"/>
        <v>0</v>
      </c>
      <c r="V130" s="70">
        <f t="shared" si="439"/>
        <v>0</v>
      </c>
      <c r="W130" s="70">
        <f t="shared" si="439"/>
        <v>0</v>
      </c>
      <c r="X130" s="70">
        <f t="shared" si="439"/>
        <v>0</v>
      </c>
      <c r="Y130" s="70">
        <f t="shared" ref="Y130" si="440">_xlfn.NORM.DIST(T120,NeuErsetzungZeitpunktAnbieter3,NeuSigmafaktor*NeuAnbieter3Lebensdauer/8760/4,TRUE)*$J$10-_xlfn.NORM.DIST(S120,NeuErsetzungZeitpunktAnbieter3,NeuSigmafaktor*NeuAnbieter3Lebensdauer/8760/4,TRUE)*$J$10+_xlfn.NORM.DIST(T120,2*NeuErsetzungZeitpunktAnbieter3,NeuSigmafaktor*NeuAnbieter3Lebensdauer/8760/4,TRUE)*$J$10-_xlfn.NORM.DIST(S120,2*NeuErsetzungZeitpunktAnbieter3,NeuSigmafaktor*NeuAnbieter3Lebensdauer/8760/4,TRUE)*$J$10</f>
        <v>0</v>
      </c>
      <c r="Z130" s="70">
        <f t="shared" ref="Z130" si="441">_xlfn.NORM.DIST(U120,NeuErsetzungZeitpunktAnbieter3,NeuSigmafaktor*NeuAnbieter3Lebensdauer/8760/4,TRUE)*$J$10-_xlfn.NORM.DIST(T120,NeuErsetzungZeitpunktAnbieter3,NeuSigmafaktor*NeuAnbieter3Lebensdauer/8760/4,TRUE)*$J$10+_xlfn.NORM.DIST(U120,2*NeuErsetzungZeitpunktAnbieter3,NeuSigmafaktor*NeuAnbieter3Lebensdauer/8760/4,TRUE)*$J$10-_xlfn.NORM.DIST(T120,2*NeuErsetzungZeitpunktAnbieter3,NeuSigmafaktor*NeuAnbieter3Lebensdauer/8760/4,TRUE)*$J$10</f>
        <v>0</v>
      </c>
      <c r="AA130" s="70">
        <f t="shared" ref="AA130" si="442">_xlfn.NORM.DIST(V120,NeuErsetzungZeitpunktAnbieter3,NeuSigmafaktor*NeuAnbieter3Lebensdauer/8760/4,TRUE)*$J$10-_xlfn.NORM.DIST(U120,NeuErsetzungZeitpunktAnbieter3,NeuSigmafaktor*NeuAnbieter3Lebensdauer/8760/4,TRUE)*$J$10+_xlfn.NORM.DIST(V120,2*NeuErsetzungZeitpunktAnbieter3,NeuSigmafaktor*NeuAnbieter3Lebensdauer/8760/4,TRUE)*$J$10-_xlfn.NORM.DIST(U120,2*NeuErsetzungZeitpunktAnbieter3,NeuSigmafaktor*NeuAnbieter3Lebensdauer/8760/4,TRUE)*$J$10</f>
        <v>0</v>
      </c>
      <c r="AB130" s="70">
        <f t="shared" ref="AB130" si="443">_xlfn.NORM.DIST(W120,NeuErsetzungZeitpunktAnbieter3,NeuSigmafaktor*NeuAnbieter3Lebensdauer/8760/4,TRUE)*$J$10-_xlfn.NORM.DIST(V120,NeuErsetzungZeitpunktAnbieter3,NeuSigmafaktor*NeuAnbieter3Lebensdauer/8760/4,TRUE)*$J$10+_xlfn.NORM.DIST(W120,2*NeuErsetzungZeitpunktAnbieter3,NeuSigmafaktor*NeuAnbieter3Lebensdauer/8760/4,TRUE)*$J$10-_xlfn.NORM.DIST(V120,2*NeuErsetzungZeitpunktAnbieter3,NeuSigmafaktor*NeuAnbieter3Lebensdauer/8760/4,TRUE)*$J$10</f>
        <v>0</v>
      </c>
      <c r="AC130" s="70">
        <f t="shared" ref="AC130" si="444">_xlfn.NORM.DIST(X120,NeuErsetzungZeitpunktAnbieter3,NeuSigmafaktor*NeuAnbieter3Lebensdauer/8760/4,TRUE)*$J$10-_xlfn.NORM.DIST(W120,NeuErsetzungZeitpunktAnbieter3,NeuSigmafaktor*NeuAnbieter3Lebensdauer/8760/4,TRUE)*$J$10+_xlfn.NORM.DIST(X120,2*NeuErsetzungZeitpunktAnbieter3,NeuSigmafaktor*NeuAnbieter3Lebensdauer/8760/4,TRUE)*$J$10-_xlfn.NORM.DIST(W120,2*NeuErsetzungZeitpunktAnbieter3,NeuSigmafaktor*NeuAnbieter3Lebensdauer/8760/4,TRUE)*$J$10</f>
        <v>0</v>
      </c>
      <c r="AD130" s="70">
        <f t="shared" ref="AD130" si="445">_xlfn.NORM.DIST(Y120,NeuErsetzungZeitpunktAnbieter3,NeuSigmafaktor*NeuAnbieter3Lebensdauer/8760/4,TRUE)*$J$10-_xlfn.NORM.DIST(X120,NeuErsetzungZeitpunktAnbieter3,NeuSigmafaktor*NeuAnbieter3Lebensdauer/8760/4,TRUE)*$J$10+_xlfn.NORM.DIST(Y120,2*NeuErsetzungZeitpunktAnbieter3,NeuSigmafaktor*NeuAnbieter3Lebensdauer/8760/4,TRUE)*$J$10-_xlfn.NORM.DIST(X120,2*NeuErsetzungZeitpunktAnbieter3,NeuSigmafaktor*NeuAnbieter3Lebensdauer/8760/4,TRUE)*$J$10</f>
        <v>0</v>
      </c>
      <c r="AE130" s="70">
        <f t="shared" ref="AE130" si="446">_xlfn.NORM.DIST(Z120,NeuErsetzungZeitpunktAnbieter3,NeuSigmafaktor*NeuAnbieter3Lebensdauer/8760/4,TRUE)*$J$10-_xlfn.NORM.DIST(Y120,NeuErsetzungZeitpunktAnbieter3,NeuSigmafaktor*NeuAnbieter3Lebensdauer/8760/4,TRUE)*$J$10+_xlfn.NORM.DIST(Z120,2*NeuErsetzungZeitpunktAnbieter3,NeuSigmafaktor*NeuAnbieter3Lebensdauer/8760/4,TRUE)*$J$10-_xlfn.NORM.DIST(Y120,2*NeuErsetzungZeitpunktAnbieter3,NeuSigmafaktor*NeuAnbieter3Lebensdauer/8760/4,TRUE)*$J$10</f>
        <v>0</v>
      </c>
      <c r="AF130" s="70">
        <f t="shared" ref="AF130" si="447">_xlfn.NORM.DIST(AA120,NeuErsetzungZeitpunktAnbieter3,NeuSigmafaktor*NeuAnbieter3Lebensdauer/8760/4,TRUE)*$J$10-_xlfn.NORM.DIST(Z120,NeuErsetzungZeitpunktAnbieter3,NeuSigmafaktor*NeuAnbieter3Lebensdauer/8760/4,TRUE)*$J$10+_xlfn.NORM.DIST(AA120,2*NeuErsetzungZeitpunktAnbieter3,NeuSigmafaktor*NeuAnbieter3Lebensdauer/8760/4,TRUE)*$J$10-_xlfn.NORM.DIST(Z120,2*NeuErsetzungZeitpunktAnbieter3,NeuSigmafaktor*NeuAnbieter3Lebensdauer/8760/4,TRUE)*$J$10</f>
        <v>0</v>
      </c>
      <c r="AG130" s="70">
        <f t="shared" ref="AG130" si="448">_xlfn.NORM.DIST(AB120,NeuErsetzungZeitpunktAnbieter3,NeuSigmafaktor*NeuAnbieter3Lebensdauer/8760/4,TRUE)*$J$10-_xlfn.NORM.DIST(AA120,NeuErsetzungZeitpunktAnbieter3,NeuSigmafaktor*NeuAnbieter3Lebensdauer/8760/4,TRUE)*$J$10+_xlfn.NORM.DIST(AB120,2*NeuErsetzungZeitpunktAnbieter3,NeuSigmafaktor*NeuAnbieter3Lebensdauer/8760/4,TRUE)*$J$10-_xlfn.NORM.DIST(AA120,2*NeuErsetzungZeitpunktAnbieter3,NeuSigmafaktor*NeuAnbieter3Lebensdauer/8760/4,TRUE)*$J$10</f>
        <v>0</v>
      </c>
      <c r="AH130" s="70">
        <f t="shared" ref="AH130" si="449">_xlfn.NORM.DIST(AC120,NeuErsetzungZeitpunktAnbieter3,NeuSigmafaktor*NeuAnbieter3Lebensdauer/8760/4,TRUE)*$J$10-_xlfn.NORM.DIST(AB120,NeuErsetzungZeitpunktAnbieter3,NeuSigmafaktor*NeuAnbieter3Lebensdauer/8760/4,TRUE)*$J$10+_xlfn.NORM.DIST(AC120,2*NeuErsetzungZeitpunktAnbieter3,NeuSigmafaktor*NeuAnbieter3Lebensdauer/8760/4,TRUE)*$J$10-_xlfn.NORM.DIST(AB120,2*NeuErsetzungZeitpunktAnbieter3,NeuSigmafaktor*NeuAnbieter3Lebensdauer/8760/4,TRUE)*$J$10</f>
        <v>0</v>
      </c>
    </row>
    <row r="131" spans="2:34" ht="20.100000000000001" customHeight="1" x14ac:dyDescent="0.25">
      <c r="B131" s="96">
        <v>7</v>
      </c>
      <c r="D131" s="70"/>
      <c r="E131" s="70"/>
      <c r="F131" s="70"/>
      <c r="G131" s="70"/>
      <c r="H131" s="70"/>
      <c r="I131" s="70"/>
      <c r="J131" s="70"/>
      <c r="K131" s="70">
        <f>_xlfn.NORM.DIST(E120,NeuErsetzungZeitpunktAnbieter3,NeuSigmafaktor*NeuAnbieter3Lebensdauer/8760/4,TRUE)*$K$10+_xlfn.NORM.DIST(E120,2*NeuErsetzungZeitpunktAnbieter3,NeuSigmafaktor*NeuAnbieter3Lebensdauer/8760/4,TRUE)*$K$10</f>
        <v>0</v>
      </c>
      <c r="L131" s="70">
        <f t="shared" ref="L131:X131" si="450">_xlfn.NORM.DIST(F120,NeuErsetzungZeitpunktAnbieter3,NeuSigmafaktor*NeuAnbieter3Lebensdauer/8760/4,TRUE)*$K$10-_xlfn.NORM.DIST(E120,NeuErsetzungZeitpunktAnbieter3,NeuSigmafaktor*NeuAnbieter3Lebensdauer/8760/4,TRUE)*$K$10+_xlfn.NORM.DIST(F120,2*NeuErsetzungZeitpunktAnbieter3,NeuSigmafaktor*NeuAnbieter3Lebensdauer/8760/4,TRUE)*$K$10-_xlfn.NORM.DIST(E120,2*NeuErsetzungZeitpunktAnbieter3,NeuSigmafaktor*NeuAnbieter3Lebensdauer/8760/4,TRUE)*$K$10</f>
        <v>0</v>
      </c>
      <c r="M131" s="70">
        <f t="shared" si="450"/>
        <v>0</v>
      </c>
      <c r="N131" s="70">
        <f t="shared" si="450"/>
        <v>0</v>
      </c>
      <c r="O131" s="70">
        <f t="shared" si="450"/>
        <v>0</v>
      </c>
      <c r="P131" s="70">
        <f t="shared" si="450"/>
        <v>0</v>
      </c>
      <c r="Q131" s="70">
        <f t="shared" si="450"/>
        <v>0</v>
      </c>
      <c r="R131" s="70">
        <f t="shared" si="450"/>
        <v>0</v>
      </c>
      <c r="S131" s="70">
        <f t="shared" si="450"/>
        <v>0</v>
      </c>
      <c r="T131" s="70">
        <f t="shared" si="450"/>
        <v>0</v>
      </c>
      <c r="U131" s="70">
        <f t="shared" si="450"/>
        <v>0</v>
      </c>
      <c r="V131" s="70">
        <f t="shared" si="450"/>
        <v>0</v>
      </c>
      <c r="W131" s="70">
        <f t="shared" si="450"/>
        <v>0</v>
      </c>
      <c r="X131" s="70">
        <f t="shared" si="450"/>
        <v>0</v>
      </c>
      <c r="Y131" s="70">
        <f t="shared" ref="Y131" si="451">_xlfn.NORM.DIST(S120,NeuErsetzungZeitpunktAnbieter3,NeuSigmafaktor*NeuAnbieter3Lebensdauer/8760/4,TRUE)*$K$10-_xlfn.NORM.DIST(R120,NeuErsetzungZeitpunktAnbieter3,NeuSigmafaktor*NeuAnbieter3Lebensdauer/8760/4,TRUE)*$K$10+_xlfn.NORM.DIST(S120,2*NeuErsetzungZeitpunktAnbieter3,NeuSigmafaktor*NeuAnbieter3Lebensdauer/8760/4,TRUE)*$K$10-_xlfn.NORM.DIST(R120,2*NeuErsetzungZeitpunktAnbieter3,NeuSigmafaktor*NeuAnbieter3Lebensdauer/8760/4,TRUE)*$K$10</f>
        <v>0</v>
      </c>
      <c r="Z131" s="70">
        <f t="shared" ref="Z131" si="452">_xlfn.NORM.DIST(T120,NeuErsetzungZeitpunktAnbieter3,NeuSigmafaktor*NeuAnbieter3Lebensdauer/8760/4,TRUE)*$K$10-_xlfn.NORM.DIST(S120,NeuErsetzungZeitpunktAnbieter3,NeuSigmafaktor*NeuAnbieter3Lebensdauer/8760/4,TRUE)*$K$10+_xlfn.NORM.DIST(T120,2*NeuErsetzungZeitpunktAnbieter3,NeuSigmafaktor*NeuAnbieter3Lebensdauer/8760/4,TRUE)*$K$10-_xlfn.NORM.DIST(S120,2*NeuErsetzungZeitpunktAnbieter3,NeuSigmafaktor*NeuAnbieter3Lebensdauer/8760/4,TRUE)*$K$10</f>
        <v>0</v>
      </c>
      <c r="AA131" s="70">
        <f t="shared" ref="AA131" si="453">_xlfn.NORM.DIST(U120,NeuErsetzungZeitpunktAnbieter3,NeuSigmafaktor*NeuAnbieter3Lebensdauer/8760/4,TRUE)*$K$10-_xlfn.NORM.DIST(T120,NeuErsetzungZeitpunktAnbieter3,NeuSigmafaktor*NeuAnbieter3Lebensdauer/8760/4,TRUE)*$K$10+_xlfn.NORM.DIST(U120,2*NeuErsetzungZeitpunktAnbieter3,NeuSigmafaktor*NeuAnbieter3Lebensdauer/8760/4,TRUE)*$K$10-_xlfn.NORM.DIST(T120,2*NeuErsetzungZeitpunktAnbieter3,NeuSigmafaktor*NeuAnbieter3Lebensdauer/8760/4,TRUE)*$K$10</f>
        <v>0</v>
      </c>
      <c r="AB131" s="70">
        <f t="shared" ref="AB131" si="454">_xlfn.NORM.DIST(V120,NeuErsetzungZeitpunktAnbieter3,NeuSigmafaktor*NeuAnbieter3Lebensdauer/8760/4,TRUE)*$K$10-_xlfn.NORM.DIST(U120,NeuErsetzungZeitpunktAnbieter3,NeuSigmafaktor*NeuAnbieter3Lebensdauer/8760/4,TRUE)*$K$10+_xlfn.NORM.DIST(V120,2*NeuErsetzungZeitpunktAnbieter3,NeuSigmafaktor*NeuAnbieter3Lebensdauer/8760/4,TRUE)*$K$10-_xlfn.NORM.DIST(U120,2*NeuErsetzungZeitpunktAnbieter3,NeuSigmafaktor*NeuAnbieter3Lebensdauer/8760/4,TRUE)*$K$10</f>
        <v>0</v>
      </c>
      <c r="AC131" s="70">
        <f t="shared" ref="AC131" si="455">_xlfn.NORM.DIST(W120,NeuErsetzungZeitpunktAnbieter3,NeuSigmafaktor*NeuAnbieter3Lebensdauer/8760/4,TRUE)*$K$10-_xlfn.NORM.DIST(V120,NeuErsetzungZeitpunktAnbieter3,NeuSigmafaktor*NeuAnbieter3Lebensdauer/8760/4,TRUE)*$K$10+_xlfn.NORM.DIST(W120,2*NeuErsetzungZeitpunktAnbieter3,NeuSigmafaktor*NeuAnbieter3Lebensdauer/8760/4,TRUE)*$K$10-_xlfn.NORM.DIST(V120,2*NeuErsetzungZeitpunktAnbieter3,NeuSigmafaktor*NeuAnbieter3Lebensdauer/8760/4,TRUE)*$K$10</f>
        <v>0</v>
      </c>
      <c r="AD131" s="70">
        <f t="shared" ref="AD131" si="456">_xlfn.NORM.DIST(X120,NeuErsetzungZeitpunktAnbieter3,NeuSigmafaktor*NeuAnbieter3Lebensdauer/8760/4,TRUE)*$K$10-_xlfn.NORM.DIST(W120,NeuErsetzungZeitpunktAnbieter3,NeuSigmafaktor*NeuAnbieter3Lebensdauer/8760/4,TRUE)*$K$10+_xlfn.NORM.DIST(X120,2*NeuErsetzungZeitpunktAnbieter3,NeuSigmafaktor*NeuAnbieter3Lebensdauer/8760/4,TRUE)*$K$10-_xlfn.NORM.DIST(W120,2*NeuErsetzungZeitpunktAnbieter3,NeuSigmafaktor*NeuAnbieter3Lebensdauer/8760/4,TRUE)*$K$10</f>
        <v>0</v>
      </c>
      <c r="AE131" s="70">
        <f t="shared" ref="AE131" si="457">_xlfn.NORM.DIST(Y120,NeuErsetzungZeitpunktAnbieter3,NeuSigmafaktor*NeuAnbieter3Lebensdauer/8760/4,TRUE)*$K$10-_xlfn.NORM.DIST(X120,NeuErsetzungZeitpunktAnbieter3,NeuSigmafaktor*NeuAnbieter3Lebensdauer/8760/4,TRUE)*$K$10+_xlfn.NORM.DIST(Y120,2*NeuErsetzungZeitpunktAnbieter3,NeuSigmafaktor*NeuAnbieter3Lebensdauer/8760/4,TRUE)*$K$10-_xlfn.NORM.DIST(X120,2*NeuErsetzungZeitpunktAnbieter3,NeuSigmafaktor*NeuAnbieter3Lebensdauer/8760/4,TRUE)*$K$10</f>
        <v>0</v>
      </c>
      <c r="AF131" s="70">
        <f t="shared" ref="AF131" si="458">_xlfn.NORM.DIST(Z120,NeuErsetzungZeitpunktAnbieter3,NeuSigmafaktor*NeuAnbieter3Lebensdauer/8760/4,TRUE)*$K$10-_xlfn.NORM.DIST(Y120,NeuErsetzungZeitpunktAnbieter3,NeuSigmafaktor*NeuAnbieter3Lebensdauer/8760/4,TRUE)*$K$10+_xlfn.NORM.DIST(Z120,2*NeuErsetzungZeitpunktAnbieter3,NeuSigmafaktor*NeuAnbieter3Lebensdauer/8760/4,TRUE)*$K$10-_xlfn.NORM.DIST(Y120,2*NeuErsetzungZeitpunktAnbieter3,NeuSigmafaktor*NeuAnbieter3Lebensdauer/8760/4,TRUE)*$K$10</f>
        <v>0</v>
      </c>
      <c r="AG131" s="70">
        <f t="shared" ref="AG131" si="459">_xlfn.NORM.DIST(AA120,NeuErsetzungZeitpunktAnbieter3,NeuSigmafaktor*NeuAnbieter3Lebensdauer/8760/4,TRUE)*$K$10-_xlfn.NORM.DIST(Z120,NeuErsetzungZeitpunktAnbieter3,NeuSigmafaktor*NeuAnbieter3Lebensdauer/8760/4,TRUE)*$K$10+_xlfn.NORM.DIST(AA120,2*NeuErsetzungZeitpunktAnbieter3,NeuSigmafaktor*NeuAnbieter3Lebensdauer/8760/4,TRUE)*$K$10-_xlfn.NORM.DIST(Z120,2*NeuErsetzungZeitpunktAnbieter3,NeuSigmafaktor*NeuAnbieter3Lebensdauer/8760/4,TRUE)*$K$10</f>
        <v>0</v>
      </c>
      <c r="AH131" s="70">
        <f t="shared" ref="AH131" si="460">_xlfn.NORM.DIST(AB120,NeuErsetzungZeitpunktAnbieter3,NeuSigmafaktor*NeuAnbieter3Lebensdauer/8760/4,TRUE)*$K$10-_xlfn.NORM.DIST(AA120,NeuErsetzungZeitpunktAnbieter3,NeuSigmafaktor*NeuAnbieter3Lebensdauer/8760/4,TRUE)*$K$10+_xlfn.NORM.DIST(AB120,2*NeuErsetzungZeitpunktAnbieter3,NeuSigmafaktor*NeuAnbieter3Lebensdauer/8760/4,TRUE)*$K$10-_xlfn.NORM.DIST(AA120,2*NeuErsetzungZeitpunktAnbieter3,NeuSigmafaktor*NeuAnbieter3Lebensdauer/8760/4,TRUE)*$K$10</f>
        <v>0</v>
      </c>
    </row>
    <row r="132" spans="2:34" ht="20.100000000000001" customHeight="1" x14ac:dyDescent="0.25">
      <c r="B132" s="96">
        <v>8</v>
      </c>
      <c r="D132" s="70"/>
      <c r="E132" s="70"/>
      <c r="F132" s="70"/>
      <c r="G132" s="70"/>
      <c r="H132" s="70"/>
      <c r="I132" s="70"/>
      <c r="J132" s="70"/>
      <c r="K132" s="70"/>
      <c r="L132" s="70">
        <f>_xlfn.NORM.DIST(E120,NeuErsetzungZeitpunktAnbieter3,NeuSigmafaktor*NeuAnbieter3Lebensdauer/8760/4,TRUE)*$L$10+_xlfn.NORM.DIST(E120,2*NeuErsetzungZeitpunktAnbieter3,NeuSigmafaktor*NeuAnbieter3Lebensdauer/8760/4,TRUE)*$L$10</f>
        <v>0</v>
      </c>
      <c r="M132" s="70">
        <f t="shared" ref="M132:X132" si="461">_xlfn.NORM.DIST(F120,NeuErsetzungZeitpunktAnbieter3,NeuSigmafaktor*NeuAnbieter3Lebensdauer/8760/4,TRUE)*$L$10-_xlfn.NORM.DIST(E120,NeuErsetzungZeitpunktAnbieter3,NeuSigmafaktor*NeuAnbieter3Lebensdauer/8760/4,TRUE)*$L$10+_xlfn.NORM.DIST(F120,2*NeuErsetzungZeitpunktAnbieter3,NeuSigmafaktor*NeuAnbieter3Lebensdauer/8760/4,TRUE)*$L$10-_xlfn.NORM.DIST(E120,2*NeuErsetzungZeitpunktAnbieter3,NeuSigmafaktor*NeuAnbieter3Lebensdauer/8760/4,TRUE)*$L$10</f>
        <v>0</v>
      </c>
      <c r="N132" s="70">
        <f t="shared" si="461"/>
        <v>0</v>
      </c>
      <c r="O132" s="70">
        <f t="shared" si="461"/>
        <v>0</v>
      </c>
      <c r="P132" s="70">
        <f t="shared" si="461"/>
        <v>0</v>
      </c>
      <c r="Q132" s="70">
        <f t="shared" si="461"/>
        <v>0</v>
      </c>
      <c r="R132" s="70">
        <f t="shared" si="461"/>
        <v>0</v>
      </c>
      <c r="S132" s="70">
        <f t="shared" si="461"/>
        <v>0</v>
      </c>
      <c r="T132" s="70">
        <f t="shared" si="461"/>
        <v>0</v>
      </c>
      <c r="U132" s="70">
        <f t="shared" si="461"/>
        <v>0</v>
      </c>
      <c r="V132" s="70">
        <f t="shared" si="461"/>
        <v>0</v>
      </c>
      <c r="W132" s="70">
        <f t="shared" si="461"/>
        <v>0</v>
      </c>
      <c r="X132" s="70">
        <f t="shared" si="461"/>
        <v>0</v>
      </c>
      <c r="Y132" s="70">
        <f t="shared" ref="Y132" si="462">_xlfn.NORM.DIST(R120,NeuErsetzungZeitpunktAnbieter3,NeuSigmafaktor*NeuAnbieter3Lebensdauer/8760/4,TRUE)*$L$10-_xlfn.NORM.DIST(Q120,NeuErsetzungZeitpunktAnbieter3,NeuSigmafaktor*NeuAnbieter3Lebensdauer/8760/4,TRUE)*$L$10+_xlfn.NORM.DIST(R120,2*NeuErsetzungZeitpunktAnbieter3,NeuSigmafaktor*NeuAnbieter3Lebensdauer/8760/4,TRUE)*$L$10-_xlfn.NORM.DIST(Q120,2*NeuErsetzungZeitpunktAnbieter3,NeuSigmafaktor*NeuAnbieter3Lebensdauer/8760/4,TRUE)*$L$10</f>
        <v>0</v>
      </c>
      <c r="Z132" s="70">
        <f t="shared" ref="Z132" si="463">_xlfn.NORM.DIST(S120,NeuErsetzungZeitpunktAnbieter3,NeuSigmafaktor*NeuAnbieter3Lebensdauer/8760/4,TRUE)*$L$10-_xlfn.NORM.DIST(R120,NeuErsetzungZeitpunktAnbieter3,NeuSigmafaktor*NeuAnbieter3Lebensdauer/8760/4,TRUE)*$L$10+_xlfn.NORM.DIST(S120,2*NeuErsetzungZeitpunktAnbieter3,NeuSigmafaktor*NeuAnbieter3Lebensdauer/8760/4,TRUE)*$L$10-_xlfn.NORM.DIST(R120,2*NeuErsetzungZeitpunktAnbieter3,NeuSigmafaktor*NeuAnbieter3Lebensdauer/8760/4,TRUE)*$L$10</f>
        <v>0</v>
      </c>
      <c r="AA132" s="70">
        <f t="shared" ref="AA132" si="464">_xlfn.NORM.DIST(T120,NeuErsetzungZeitpunktAnbieter3,NeuSigmafaktor*NeuAnbieter3Lebensdauer/8760/4,TRUE)*$L$10-_xlfn.NORM.DIST(S120,NeuErsetzungZeitpunktAnbieter3,NeuSigmafaktor*NeuAnbieter3Lebensdauer/8760/4,TRUE)*$L$10+_xlfn.NORM.DIST(T120,2*NeuErsetzungZeitpunktAnbieter3,NeuSigmafaktor*NeuAnbieter3Lebensdauer/8760/4,TRUE)*$L$10-_xlfn.NORM.DIST(S120,2*NeuErsetzungZeitpunktAnbieter3,NeuSigmafaktor*NeuAnbieter3Lebensdauer/8760/4,TRUE)*$L$10</f>
        <v>0</v>
      </c>
      <c r="AB132" s="70">
        <f t="shared" ref="AB132" si="465">_xlfn.NORM.DIST(U120,NeuErsetzungZeitpunktAnbieter3,NeuSigmafaktor*NeuAnbieter3Lebensdauer/8760/4,TRUE)*$L$10-_xlfn.NORM.DIST(T120,NeuErsetzungZeitpunktAnbieter3,NeuSigmafaktor*NeuAnbieter3Lebensdauer/8760/4,TRUE)*$L$10+_xlfn.NORM.DIST(U120,2*NeuErsetzungZeitpunktAnbieter3,NeuSigmafaktor*NeuAnbieter3Lebensdauer/8760/4,TRUE)*$L$10-_xlfn.NORM.DIST(T120,2*NeuErsetzungZeitpunktAnbieter3,NeuSigmafaktor*NeuAnbieter3Lebensdauer/8760/4,TRUE)*$L$10</f>
        <v>0</v>
      </c>
      <c r="AC132" s="70">
        <f t="shared" ref="AC132" si="466">_xlfn.NORM.DIST(V120,NeuErsetzungZeitpunktAnbieter3,NeuSigmafaktor*NeuAnbieter3Lebensdauer/8760/4,TRUE)*$L$10-_xlfn.NORM.DIST(U120,NeuErsetzungZeitpunktAnbieter3,NeuSigmafaktor*NeuAnbieter3Lebensdauer/8760/4,TRUE)*$L$10+_xlfn.NORM.DIST(V120,2*NeuErsetzungZeitpunktAnbieter3,NeuSigmafaktor*NeuAnbieter3Lebensdauer/8760/4,TRUE)*$L$10-_xlfn.NORM.DIST(U120,2*NeuErsetzungZeitpunktAnbieter3,NeuSigmafaktor*NeuAnbieter3Lebensdauer/8760/4,TRUE)*$L$10</f>
        <v>0</v>
      </c>
      <c r="AD132" s="70">
        <f t="shared" ref="AD132" si="467">_xlfn.NORM.DIST(W120,NeuErsetzungZeitpunktAnbieter3,NeuSigmafaktor*NeuAnbieter3Lebensdauer/8760/4,TRUE)*$L$10-_xlfn.NORM.DIST(V120,NeuErsetzungZeitpunktAnbieter3,NeuSigmafaktor*NeuAnbieter3Lebensdauer/8760/4,TRUE)*$L$10+_xlfn.NORM.DIST(W120,2*NeuErsetzungZeitpunktAnbieter3,NeuSigmafaktor*NeuAnbieter3Lebensdauer/8760/4,TRUE)*$L$10-_xlfn.NORM.DIST(V120,2*NeuErsetzungZeitpunktAnbieter3,NeuSigmafaktor*NeuAnbieter3Lebensdauer/8760/4,TRUE)*$L$10</f>
        <v>0</v>
      </c>
      <c r="AE132" s="70">
        <f t="shared" ref="AE132" si="468">_xlfn.NORM.DIST(X120,NeuErsetzungZeitpunktAnbieter3,NeuSigmafaktor*NeuAnbieter3Lebensdauer/8760/4,TRUE)*$L$10-_xlfn.NORM.DIST(W120,NeuErsetzungZeitpunktAnbieter3,NeuSigmafaktor*NeuAnbieter3Lebensdauer/8760/4,TRUE)*$L$10+_xlfn.NORM.DIST(X120,2*NeuErsetzungZeitpunktAnbieter3,NeuSigmafaktor*NeuAnbieter3Lebensdauer/8760/4,TRUE)*$L$10-_xlfn.NORM.DIST(W120,2*NeuErsetzungZeitpunktAnbieter3,NeuSigmafaktor*NeuAnbieter3Lebensdauer/8760/4,TRUE)*$L$10</f>
        <v>0</v>
      </c>
      <c r="AF132" s="70">
        <f t="shared" ref="AF132" si="469">_xlfn.NORM.DIST(Y120,NeuErsetzungZeitpunktAnbieter3,NeuSigmafaktor*NeuAnbieter3Lebensdauer/8760/4,TRUE)*$L$10-_xlfn.NORM.DIST(X120,NeuErsetzungZeitpunktAnbieter3,NeuSigmafaktor*NeuAnbieter3Lebensdauer/8760/4,TRUE)*$L$10+_xlfn.NORM.DIST(Y120,2*NeuErsetzungZeitpunktAnbieter3,NeuSigmafaktor*NeuAnbieter3Lebensdauer/8760/4,TRUE)*$L$10-_xlfn.NORM.DIST(X120,2*NeuErsetzungZeitpunktAnbieter3,NeuSigmafaktor*NeuAnbieter3Lebensdauer/8760/4,TRUE)*$L$10</f>
        <v>0</v>
      </c>
      <c r="AG132" s="70">
        <f t="shared" ref="AG132" si="470">_xlfn.NORM.DIST(Z120,NeuErsetzungZeitpunktAnbieter3,NeuSigmafaktor*NeuAnbieter3Lebensdauer/8760/4,TRUE)*$L$10-_xlfn.NORM.DIST(Y120,NeuErsetzungZeitpunktAnbieter3,NeuSigmafaktor*NeuAnbieter3Lebensdauer/8760/4,TRUE)*$L$10+_xlfn.NORM.DIST(Z120,2*NeuErsetzungZeitpunktAnbieter3,NeuSigmafaktor*NeuAnbieter3Lebensdauer/8760/4,TRUE)*$L$10-_xlfn.NORM.DIST(Y120,2*NeuErsetzungZeitpunktAnbieter3,NeuSigmafaktor*NeuAnbieter3Lebensdauer/8760/4,TRUE)*$L$10</f>
        <v>0</v>
      </c>
      <c r="AH132" s="70">
        <f t="shared" ref="AH132" si="471">_xlfn.NORM.DIST(AA120,NeuErsetzungZeitpunktAnbieter3,NeuSigmafaktor*NeuAnbieter3Lebensdauer/8760/4,TRUE)*$L$10-_xlfn.NORM.DIST(Z120,NeuErsetzungZeitpunktAnbieter3,NeuSigmafaktor*NeuAnbieter3Lebensdauer/8760/4,TRUE)*$L$10+_xlfn.NORM.DIST(AA120,2*NeuErsetzungZeitpunktAnbieter3,NeuSigmafaktor*NeuAnbieter3Lebensdauer/8760/4,TRUE)*$L$10-_xlfn.NORM.DIST(Z120,2*NeuErsetzungZeitpunktAnbieter3,NeuSigmafaktor*NeuAnbieter3Lebensdauer/8760/4,TRUE)*$L$10</f>
        <v>0</v>
      </c>
    </row>
    <row r="133" spans="2:34" ht="20.100000000000001" customHeight="1" x14ac:dyDescent="0.25">
      <c r="B133" s="96">
        <v>9</v>
      </c>
      <c r="D133" s="70"/>
      <c r="E133" s="70"/>
      <c r="F133" s="70"/>
      <c r="G133" s="70"/>
      <c r="H133" s="70"/>
      <c r="I133" s="70"/>
      <c r="J133" s="70"/>
      <c r="K133" s="70"/>
      <c r="L133" s="70"/>
      <c r="M133" s="70">
        <f>_xlfn.NORM.DIST(E120,NeuErsetzungZeitpunktAnbieter3,NeuSigmafaktor*NeuAnbieter3Lebensdauer/8760/4,TRUE)*$M$10+_xlfn.NORM.DIST(E120,2*NeuErsetzungZeitpunktAnbieter3,NeuSigmafaktor*NeuAnbieter3Lebensdauer/8760/4,TRUE)*$M$10</f>
        <v>0</v>
      </c>
      <c r="N133" s="70">
        <f t="shared" ref="N133:X133" si="472">_xlfn.NORM.DIST(F120,NeuErsetzungZeitpunktAnbieter3,NeuSigmafaktor*NeuAnbieter3Lebensdauer/8760/4,TRUE)*$M$10-_xlfn.NORM.DIST(E120,NeuErsetzungZeitpunktAnbieter3,NeuSigmafaktor*NeuAnbieter3Lebensdauer/8760/4,TRUE)*$M$10+_xlfn.NORM.DIST(F120,2*NeuErsetzungZeitpunktAnbieter3,NeuSigmafaktor*NeuAnbieter3Lebensdauer/8760/4,TRUE)*$M$10-_xlfn.NORM.DIST(E120,2*NeuErsetzungZeitpunktAnbieter3,NeuSigmafaktor*NeuAnbieter3Lebensdauer/8760/4,TRUE)*$M$10</f>
        <v>0</v>
      </c>
      <c r="O133" s="70">
        <f t="shared" si="472"/>
        <v>0</v>
      </c>
      <c r="P133" s="70">
        <f t="shared" si="472"/>
        <v>0</v>
      </c>
      <c r="Q133" s="70">
        <f t="shared" si="472"/>
        <v>0</v>
      </c>
      <c r="R133" s="70">
        <f t="shared" si="472"/>
        <v>0</v>
      </c>
      <c r="S133" s="70">
        <f t="shared" si="472"/>
        <v>0</v>
      </c>
      <c r="T133" s="70">
        <f t="shared" si="472"/>
        <v>0</v>
      </c>
      <c r="U133" s="70">
        <f t="shared" si="472"/>
        <v>0</v>
      </c>
      <c r="V133" s="70">
        <f t="shared" si="472"/>
        <v>0</v>
      </c>
      <c r="W133" s="70">
        <f t="shared" si="472"/>
        <v>0</v>
      </c>
      <c r="X133" s="70">
        <f t="shared" si="472"/>
        <v>0</v>
      </c>
      <c r="Y133" s="70">
        <f t="shared" ref="Y133" si="473">_xlfn.NORM.DIST(Q120,NeuErsetzungZeitpunktAnbieter3,NeuSigmafaktor*NeuAnbieter3Lebensdauer/8760/4,TRUE)*$M$10-_xlfn.NORM.DIST(P120,NeuErsetzungZeitpunktAnbieter3,NeuSigmafaktor*NeuAnbieter3Lebensdauer/8760/4,TRUE)*$M$10+_xlfn.NORM.DIST(Q120,2*NeuErsetzungZeitpunktAnbieter3,NeuSigmafaktor*NeuAnbieter3Lebensdauer/8760/4,TRUE)*$M$10-_xlfn.NORM.DIST(P120,2*NeuErsetzungZeitpunktAnbieter3,NeuSigmafaktor*NeuAnbieter3Lebensdauer/8760/4,TRUE)*$M$10</f>
        <v>0</v>
      </c>
      <c r="Z133" s="70">
        <f t="shared" ref="Z133" si="474">_xlfn.NORM.DIST(R120,NeuErsetzungZeitpunktAnbieter3,NeuSigmafaktor*NeuAnbieter3Lebensdauer/8760/4,TRUE)*$M$10-_xlfn.NORM.DIST(Q120,NeuErsetzungZeitpunktAnbieter3,NeuSigmafaktor*NeuAnbieter3Lebensdauer/8760/4,TRUE)*$M$10+_xlfn.NORM.DIST(R120,2*NeuErsetzungZeitpunktAnbieter3,NeuSigmafaktor*NeuAnbieter3Lebensdauer/8760/4,TRUE)*$M$10-_xlfn.NORM.DIST(Q120,2*NeuErsetzungZeitpunktAnbieter3,NeuSigmafaktor*NeuAnbieter3Lebensdauer/8760/4,TRUE)*$M$10</f>
        <v>0</v>
      </c>
      <c r="AA133" s="70">
        <f t="shared" ref="AA133" si="475">_xlfn.NORM.DIST(S120,NeuErsetzungZeitpunktAnbieter3,NeuSigmafaktor*NeuAnbieter3Lebensdauer/8760/4,TRUE)*$M$10-_xlfn.NORM.DIST(R120,NeuErsetzungZeitpunktAnbieter3,NeuSigmafaktor*NeuAnbieter3Lebensdauer/8760/4,TRUE)*$M$10+_xlfn.NORM.DIST(S120,2*NeuErsetzungZeitpunktAnbieter3,NeuSigmafaktor*NeuAnbieter3Lebensdauer/8760/4,TRUE)*$M$10-_xlfn.NORM.DIST(R120,2*NeuErsetzungZeitpunktAnbieter3,NeuSigmafaktor*NeuAnbieter3Lebensdauer/8760/4,TRUE)*$M$10</f>
        <v>0</v>
      </c>
      <c r="AB133" s="70">
        <f t="shared" ref="AB133" si="476">_xlfn.NORM.DIST(T120,NeuErsetzungZeitpunktAnbieter3,NeuSigmafaktor*NeuAnbieter3Lebensdauer/8760/4,TRUE)*$M$10-_xlfn.NORM.DIST(S120,NeuErsetzungZeitpunktAnbieter3,NeuSigmafaktor*NeuAnbieter3Lebensdauer/8760/4,TRUE)*$M$10+_xlfn.NORM.DIST(T120,2*NeuErsetzungZeitpunktAnbieter3,NeuSigmafaktor*NeuAnbieter3Lebensdauer/8760/4,TRUE)*$M$10-_xlfn.NORM.DIST(S120,2*NeuErsetzungZeitpunktAnbieter3,NeuSigmafaktor*NeuAnbieter3Lebensdauer/8760/4,TRUE)*$M$10</f>
        <v>0</v>
      </c>
      <c r="AC133" s="70">
        <f t="shared" ref="AC133" si="477">_xlfn.NORM.DIST(U120,NeuErsetzungZeitpunktAnbieter3,NeuSigmafaktor*NeuAnbieter3Lebensdauer/8760/4,TRUE)*$M$10-_xlfn.NORM.DIST(T120,NeuErsetzungZeitpunktAnbieter3,NeuSigmafaktor*NeuAnbieter3Lebensdauer/8760/4,TRUE)*$M$10+_xlfn.NORM.DIST(U120,2*NeuErsetzungZeitpunktAnbieter3,NeuSigmafaktor*NeuAnbieter3Lebensdauer/8760/4,TRUE)*$M$10-_xlfn.NORM.DIST(T120,2*NeuErsetzungZeitpunktAnbieter3,NeuSigmafaktor*NeuAnbieter3Lebensdauer/8760/4,TRUE)*$M$10</f>
        <v>0</v>
      </c>
      <c r="AD133" s="70">
        <f t="shared" ref="AD133" si="478">_xlfn.NORM.DIST(V120,NeuErsetzungZeitpunktAnbieter3,NeuSigmafaktor*NeuAnbieter3Lebensdauer/8760/4,TRUE)*$M$10-_xlfn.NORM.DIST(U120,NeuErsetzungZeitpunktAnbieter3,NeuSigmafaktor*NeuAnbieter3Lebensdauer/8760/4,TRUE)*$M$10+_xlfn.NORM.DIST(V120,2*NeuErsetzungZeitpunktAnbieter3,NeuSigmafaktor*NeuAnbieter3Lebensdauer/8760/4,TRUE)*$M$10-_xlfn.NORM.DIST(U120,2*NeuErsetzungZeitpunktAnbieter3,NeuSigmafaktor*NeuAnbieter3Lebensdauer/8760/4,TRUE)*$M$10</f>
        <v>0</v>
      </c>
      <c r="AE133" s="70">
        <f t="shared" ref="AE133" si="479">_xlfn.NORM.DIST(W120,NeuErsetzungZeitpunktAnbieter3,NeuSigmafaktor*NeuAnbieter3Lebensdauer/8760/4,TRUE)*$M$10-_xlfn.NORM.DIST(V120,NeuErsetzungZeitpunktAnbieter3,NeuSigmafaktor*NeuAnbieter3Lebensdauer/8760/4,TRUE)*$M$10+_xlfn.NORM.DIST(W120,2*NeuErsetzungZeitpunktAnbieter3,NeuSigmafaktor*NeuAnbieter3Lebensdauer/8760/4,TRUE)*$M$10-_xlfn.NORM.DIST(V120,2*NeuErsetzungZeitpunktAnbieter3,NeuSigmafaktor*NeuAnbieter3Lebensdauer/8760/4,TRUE)*$M$10</f>
        <v>0</v>
      </c>
      <c r="AF133" s="70">
        <f t="shared" ref="AF133" si="480">_xlfn.NORM.DIST(X120,NeuErsetzungZeitpunktAnbieter3,NeuSigmafaktor*NeuAnbieter3Lebensdauer/8760/4,TRUE)*$M$10-_xlfn.NORM.DIST(W120,NeuErsetzungZeitpunktAnbieter3,NeuSigmafaktor*NeuAnbieter3Lebensdauer/8760/4,TRUE)*$M$10+_xlfn.NORM.DIST(X120,2*NeuErsetzungZeitpunktAnbieter3,NeuSigmafaktor*NeuAnbieter3Lebensdauer/8760/4,TRUE)*$M$10-_xlfn.NORM.DIST(W120,2*NeuErsetzungZeitpunktAnbieter3,NeuSigmafaktor*NeuAnbieter3Lebensdauer/8760/4,TRUE)*$M$10</f>
        <v>0</v>
      </c>
      <c r="AG133" s="70">
        <f t="shared" ref="AG133" si="481">_xlfn.NORM.DIST(Y120,NeuErsetzungZeitpunktAnbieter3,NeuSigmafaktor*NeuAnbieter3Lebensdauer/8760/4,TRUE)*$M$10-_xlfn.NORM.DIST(X120,NeuErsetzungZeitpunktAnbieter3,NeuSigmafaktor*NeuAnbieter3Lebensdauer/8760/4,TRUE)*$M$10+_xlfn.NORM.DIST(Y120,2*NeuErsetzungZeitpunktAnbieter3,NeuSigmafaktor*NeuAnbieter3Lebensdauer/8760/4,TRUE)*$M$10-_xlfn.NORM.DIST(X120,2*NeuErsetzungZeitpunktAnbieter3,NeuSigmafaktor*NeuAnbieter3Lebensdauer/8760/4,TRUE)*$M$10</f>
        <v>0</v>
      </c>
      <c r="AH133" s="70">
        <f t="shared" ref="AH133" si="482">_xlfn.NORM.DIST(Z120,NeuErsetzungZeitpunktAnbieter3,NeuSigmafaktor*NeuAnbieter3Lebensdauer/8760/4,TRUE)*$M$10-_xlfn.NORM.DIST(Y120,NeuErsetzungZeitpunktAnbieter3,NeuSigmafaktor*NeuAnbieter3Lebensdauer/8760/4,TRUE)*$M$10+_xlfn.NORM.DIST(Z120,2*NeuErsetzungZeitpunktAnbieter3,NeuSigmafaktor*NeuAnbieter3Lebensdauer/8760/4,TRUE)*$M$10-_xlfn.NORM.DIST(Y120,2*NeuErsetzungZeitpunktAnbieter3,NeuSigmafaktor*NeuAnbieter3Lebensdauer/8760/4,TRUE)*$M$10</f>
        <v>0</v>
      </c>
    </row>
    <row r="134" spans="2:34" ht="20.100000000000001" customHeight="1" x14ac:dyDescent="0.25">
      <c r="B134" s="96">
        <v>10</v>
      </c>
      <c r="D134" s="70"/>
      <c r="E134" s="70"/>
      <c r="F134" s="70"/>
      <c r="G134" s="70"/>
      <c r="H134" s="70"/>
      <c r="I134" s="70"/>
      <c r="J134" s="70"/>
      <c r="K134" s="70"/>
      <c r="L134" s="70"/>
      <c r="M134" s="70"/>
      <c r="N134" s="70">
        <f>_xlfn.NORM.DIST(E120,NeuErsetzungZeitpunktAnbieter3,NeuSigmafaktor*NeuAnbieter3Lebensdauer/8760/4,TRUE)*$N$10+_xlfn.NORM.DIST(E120,2*NeuErsetzungZeitpunktAnbieter3,NeuSigmafaktor*NeuAnbieter3Lebensdauer/8760/4,TRUE)*$N$10</f>
        <v>0</v>
      </c>
      <c r="O134" s="70">
        <f t="shared" ref="O134:X134" si="483">_xlfn.NORM.DIST(F120,NeuErsetzungZeitpunktAnbieter3,NeuSigmafaktor*NeuAnbieter3Lebensdauer/8760/4,TRUE)*$N$10-_xlfn.NORM.DIST(E120,NeuErsetzungZeitpunktAnbieter3,NeuSigmafaktor*NeuAnbieter3Lebensdauer/8760/4,TRUE)*$N$10+_xlfn.NORM.DIST(F120,2*NeuErsetzungZeitpunktAnbieter3,NeuSigmafaktor*NeuAnbieter3Lebensdauer/8760/4,TRUE)*$N$10-_xlfn.NORM.DIST(E120,2*NeuErsetzungZeitpunktAnbieter3,NeuSigmafaktor*NeuAnbieter3Lebensdauer/8760/4,TRUE)*$N$10</f>
        <v>0</v>
      </c>
      <c r="P134" s="70">
        <f t="shared" si="483"/>
        <v>0</v>
      </c>
      <c r="Q134" s="70">
        <f t="shared" si="483"/>
        <v>0</v>
      </c>
      <c r="R134" s="70">
        <f t="shared" si="483"/>
        <v>0</v>
      </c>
      <c r="S134" s="70">
        <f t="shared" si="483"/>
        <v>0</v>
      </c>
      <c r="T134" s="70">
        <f t="shared" si="483"/>
        <v>0</v>
      </c>
      <c r="U134" s="70">
        <f t="shared" si="483"/>
        <v>0</v>
      </c>
      <c r="V134" s="70">
        <f t="shared" si="483"/>
        <v>0</v>
      </c>
      <c r="W134" s="70">
        <f t="shared" si="483"/>
        <v>0</v>
      </c>
      <c r="X134" s="70">
        <f t="shared" si="483"/>
        <v>0</v>
      </c>
      <c r="Y134" s="70">
        <f t="shared" ref="Y134" si="484">_xlfn.NORM.DIST(P120,NeuErsetzungZeitpunktAnbieter3,NeuSigmafaktor*NeuAnbieter3Lebensdauer/8760/4,TRUE)*$N$10-_xlfn.NORM.DIST(O120,NeuErsetzungZeitpunktAnbieter3,NeuSigmafaktor*NeuAnbieter3Lebensdauer/8760/4,TRUE)*$N$10+_xlfn.NORM.DIST(P120,2*NeuErsetzungZeitpunktAnbieter3,NeuSigmafaktor*NeuAnbieter3Lebensdauer/8760/4,TRUE)*$N$10-_xlfn.NORM.DIST(O120,2*NeuErsetzungZeitpunktAnbieter3,NeuSigmafaktor*NeuAnbieter3Lebensdauer/8760/4,TRUE)*$N$10</f>
        <v>0</v>
      </c>
      <c r="Z134" s="70">
        <f t="shared" ref="Z134" si="485">_xlfn.NORM.DIST(Q120,NeuErsetzungZeitpunktAnbieter3,NeuSigmafaktor*NeuAnbieter3Lebensdauer/8760/4,TRUE)*$N$10-_xlfn.NORM.DIST(P120,NeuErsetzungZeitpunktAnbieter3,NeuSigmafaktor*NeuAnbieter3Lebensdauer/8760/4,TRUE)*$N$10+_xlfn.NORM.DIST(Q120,2*NeuErsetzungZeitpunktAnbieter3,NeuSigmafaktor*NeuAnbieter3Lebensdauer/8760/4,TRUE)*$N$10-_xlfn.NORM.DIST(P120,2*NeuErsetzungZeitpunktAnbieter3,NeuSigmafaktor*NeuAnbieter3Lebensdauer/8760/4,TRUE)*$N$10</f>
        <v>0</v>
      </c>
      <c r="AA134" s="70">
        <f t="shared" ref="AA134" si="486">_xlfn.NORM.DIST(R120,NeuErsetzungZeitpunktAnbieter3,NeuSigmafaktor*NeuAnbieter3Lebensdauer/8760/4,TRUE)*$N$10-_xlfn.NORM.DIST(Q120,NeuErsetzungZeitpunktAnbieter3,NeuSigmafaktor*NeuAnbieter3Lebensdauer/8760/4,TRUE)*$N$10+_xlfn.NORM.DIST(R120,2*NeuErsetzungZeitpunktAnbieter3,NeuSigmafaktor*NeuAnbieter3Lebensdauer/8760/4,TRUE)*$N$10-_xlfn.NORM.DIST(Q120,2*NeuErsetzungZeitpunktAnbieter3,NeuSigmafaktor*NeuAnbieter3Lebensdauer/8760/4,TRUE)*$N$10</f>
        <v>0</v>
      </c>
      <c r="AB134" s="70">
        <f t="shared" ref="AB134" si="487">_xlfn.NORM.DIST(S120,NeuErsetzungZeitpunktAnbieter3,NeuSigmafaktor*NeuAnbieter3Lebensdauer/8760/4,TRUE)*$N$10-_xlfn.NORM.DIST(R120,NeuErsetzungZeitpunktAnbieter3,NeuSigmafaktor*NeuAnbieter3Lebensdauer/8760/4,TRUE)*$N$10+_xlfn.NORM.DIST(S120,2*NeuErsetzungZeitpunktAnbieter3,NeuSigmafaktor*NeuAnbieter3Lebensdauer/8760/4,TRUE)*$N$10-_xlfn.NORM.DIST(R120,2*NeuErsetzungZeitpunktAnbieter3,NeuSigmafaktor*NeuAnbieter3Lebensdauer/8760/4,TRUE)*$N$10</f>
        <v>0</v>
      </c>
      <c r="AC134" s="70">
        <f t="shared" ref="AC134" si="488">_xlfn.NORM.DIST(T120,NeuErsetzungZeitpunktAnbieter3,NeuSigmafaktor*NeuAnbieter3Lebensdauer/8760/4,TRUE)*$N$10-_xlfn.NORM.DIST(S120,NeuErsetzungZeitpunktAnbieter3,NeuSigmafaktor*NeuAnbieter3Lebensdauer/8760/4,TRUE)*$N$10+_xlfn.NORM.DIST(T120,2*NeuErsetzungZeitpunktAnbieter3,NeuSigmafaktor*NeuAnbieter3Lebensdauer/8760/4,TRUE)*$N$10-_xlfn.NORM.DIST(S120,2*NeuErsetzungZeitpunktAnbieter3,NeuSigmafaktor*NeuAnbieter3Lebensdauer/8760/4,TRUE)*$N$10</f>
        <v>0</v>
      </c>
      <c r="AD134" s="70">
        <f t="shared" ref="AD134" si="489">_xlfn.NORM.DIST(U120,NeuErsetzungZeitpunktAnbieter3,NeuSigmafaktor*NeuAnbieter3Lebensdauer/8760/4,TRUE)*$N$10-_xlfn.NORM.DIST(T120,NeuErsetzungZeitpunktAnbieter3,NeuSigmafaktor*NeuAnbieter3Lebensdauer/8760/4,TRUE)*$N$10+_xlfn.NORM.DIST(U120,2*NeuErsetzungZeitpunktAnbieter3,NeuSigmafaktor*NeuAnbieter3Lebensdauer/8760/4,TRUE)*$N$10-_xlfn.NORM.DIST(T120,2*NeuErsetzungZeitpunktAnbieter3,NeuSigmafaktor*NeuAnbieter3Lebensdauer/8760/4,TRUE)*$N$10</f>
        <v>0</v>
      </c>
      <c r="AE134" s="70">
        <f t="shared" ref="AE134" si="490">_xlfn.NORM.DIST(V120,NeuErsetzungZeitpunktAnbieter3,NeuSigmafaktor*NeuAnbieter3Lebensdauer/8760/4,TRUE)*$N$10-_xlfn.NORM.DIST(U120,NeuErsetzungZeitpunktAnbieter3,NeuSigmafaktor*NeuAnbieter3Lebensdauer/8760/4,TRUE)*$N$10+_xlfn.NORM.DIST(V120,2*NeuErsetzungZeitpunktAnbieter3,NeuSigmafaktor*NeuAnbieter3Lebensdauer/8760/4,TRUE)*$N$10-_xlfn.NORM.DIST(U120,2*NeuErsetzungZeitpunktAnbieter3,NeuSigmafaktor*NeuAnbieter3Lebensdauer/8760/4,TRUE)*$N$10</f>
        <v>0</v>
      </c>
      <c r="AF134" s="70">
        <f t="shared" ref="AF134" si="491">_xlfn.NORM.DIST(W120,NeuErsetzungZeitpunktAnbieter3,NeuSigmafaktor*NeuAnbieter3Lebensdauer/8760/4,TRUE)*$N$10-_xlfn.NORM.DIST(V120,NeuErsetzungZeitpunktAnbieter3,NeuSigmafaktor*NeuAnbieter3Lebensdauer/8760/4,TRUE)*$N$10+_xlfn.NORM.DIST(W120,2*NeuErsetzungZeitpunktAnbieter3,NeuSigmafaktor*NeuAnbieter3Lebensdauer/8760/4,TRUE)*$N$10-_xlfn.NORM.DIST(V120,2*NeuErsetzungZeitpunktAnbieter3,NeuSigmafaktor*NeuAnbieter3Lebensdauer/8760/4,TRUE)*$N$10</f>
        <v>0</v>
      </c>
      <c r="AG134" s="70">
        <f t="shared" ref="AG134" si="492">_xlfn.NORM.DIST(X120,NeuErsetzungZeitpunktAnbieter3,NeuSigmafaktor*NeuAnbieter3Lebensdauer/8760/4,TRUE)*$N$10-_xlfn.NORM.DIST(W120,NeuErsetzungZeitpunktAnbieter3,NeuSigmafaktor*NeuAnbieter3Lebensdauer/8760/4,TRUE)*$N$10+_xlfn.NORM.DIST(X120,2*NeuErsetzungZeitpunktAnbieter3,NeuSigmafaktor*NeuAnbieter3Lebensdauer/8760/4,TRUE)*$N$10-_xlfn.NORM.DIST(W120,2*NeuErsetzungZeitpunktAnbieter3,NeuSigmafaktor*NeuAnbieter3Lebensdauer/8760/4,TRUE)*$N$10</f>
        <v>0</v>
      </c>
      <c r="AH134" s="70">
        <f t="shared" ref="AH134" si="493">_xlfn.NORM.DIST(Y120,NeuErsetzungZeitpunktAnbieter3,NeuSigmafaktor*NeuAnbieter3Lebensdauer/8760/4,TRUE)*$N$10-_xlfn.NORM.DIST(X120,NeuErsetzungZeitpunktAnbieter3,NeuSigmafaktor*NeuAnbieter3Lebensdauer/8760/4,TRUE)*$N$10+_xlfn.NORM.DIST(Y120,2*NeuErsetzungZeitpunktAnbieter3,NeuSigmafaktor*NeuAnbieter3Lebensdauer/8760/4,TRUE)*$N$10-_xlfn.NORM.DIST(X120,2*NeuErsetzungZeitpunktAnbieter3,NeuSigmafaktor*NeuAnbieter3Lebensdauer/8760/4,TRUE)*$N$10</f>
        <v>0</v>
      </c>
    </row>
    <row r="135" spans="2:34" ht="20.100000000000001" customHeight="1" x14ac:dyDescent="0.25">
      <c r="B135" s="96">
        <v>11</v>
      </c>
      <c r="D135" s="70"/>
      <c r="E135" s="70"/>
      <c r="F135" s="70"/>
      <c r="G135" s="70"/>
      <c r="H135" s="70"/>
      <c r="I135" s="70"/>
      <c r="J135" s="70"/>
      <c r="K135" s="70"/>
      <c r="L135" s="70"/>
      <c r="M135" s="70"/>
      <c r="N135" s="70"/>
      <c r="O135" s="70">
        <f>_xlfn.NORM.DIST(E120,NeuErsetzungZeitpunktAnbieter3,NeuSigmafaktor*NeuAnbieter3Lebensdauer/8760/4,TRUE)*$O$10+_xlfn.NORM.DIST(E120,2*NeuErsetzungZeitpunktAnbieter3,NeuSigmafaktor*NeuAnbieter3Lebensdauer/8760/4,TRUE)*$O$10</f>
        <v>0</v>
      </c>
      <c r="P135" s="70">
        <f t="shared" ref="P135:X135" si="494">_xlfn.NORM.DIST(F120,NeuErsetzungZeitpunktAnbieter3,NeuSigmafaktor*NeuAnbieter3Lebensdauer/8760/4,TRUE)*$O$10-_xlfn.NORM.DIST(E120,NeuErsetzungZeitpunktAnbieter3,NeuSigmafaktor*NeuAnbieter3Lebensdauer/8760/4,TRUE)*$O$10+_xlfn.NORM.DIST(F120,2*NeuErsetzungZeitpunktAnbieter3,NeuSigmafaktor*NeuAnbieter3Lebensdauer/8760/4,TRUE)*$O$10-_xlfn.NORM.DIST(E120,2*NeuErsetzungZeitpunktAnbieter3,NeuSigmafaktor*NeuAnbieter3Lebensdauer/8760/4,TRUE)*$O$10</f>
        <v>0</v>
      </c>
      <c r="Q135" s="70">
        <f t="shared" si="494"/>
        <v>0</v>
      </c>
      <c r="R135" s="70">
        <f t="shared" si="494"/>
        <v>0</v>
      </c>
      <c r="S135" s="70">
        <f t="shared" si="494"/>
        <v>0</v>
      </c>
      <c r="T135" s="70">
        <f t="shared" si="494"/>
        <v>0</v>
      </c>
      <c r="U135" s="70">
        <f t="shared" si="494"/>
        <v>0</v>
      </c>
      <c r="V135" s="70">
        <f t="shared" si="494"/>
        <v>0</v>
      </c>
      <c r="W135" s="70">
        <f t="shared" si="494"/>
        <v>0</v>
      </c>
      <c r="X135" s="70">
        <f t="shared" si="494"/>
        <v>0</v>
      </c>
      <c r="Y135" s="70">
        <f t="shared" ref="Y135" si="495">_xlfn.NORM.DIST(O120,NeuErsetzungZeitpunktAnbieter3,NeuSigmafaktor*NeuAnbieter3Lebensdauer/8760/4,TRUE)*$O$10-_xlfn.NORM.DIST(N120,NeuErsetzungZeitpunktAnbieter3,NeuSigmafaktor*NeuAnbieter3Lebensdauer/8760/4,TRUE)*$O$10+_xlfn.NORM.DIST(O120,2*NeuErsetzungZeitpunktAnbieter3,NeuSigmafaktor*NeuAnbieter3Lebensdauer/8760/4,TRUE)*$O$10-_xlfn.NORM.DIST(N120,2*NeuErsetzungZeitpunktAnbieter3,NeuSigmafaktor*NeuAnbieter3Lebensdauer/8760/4,TRUE)*$O$10</f>
        <v>0</v>
      </c>
      <c r="Z135" s="70">
        <f t="shared" ref="Z135" si="496">_xlfn.NORM.DIST(P120,NeuErsetzungZeitpunktAnbieter3,NeuSigmafaktor*NeuAnbieter3Lebensdauer/8760/4,TRUE)*$O$10-_xlfn.NORM.DIST(O120,NeuErsetzungZeitpunktAnbieter3,NeuSigmafaktor*NeuAnbieter3Lebensdauer/8760/4,TRUE)*$O$10+_xlfn.NORM.DIST(P120,2*NeuErsetzungZeitpunktAnbieter3,NeuSigmafaktor*NeuAnbieter3Lebensdauer/8760/4,TRUE)*$O$10-_xlfn.NORM.DIST(O120,2*NeuErsetzungZeitpunktAnbieter3,NeuSigmafaktor*NeuAnbieter3Lebensdauer/8760/4,TRUE)*$O$10</f>
        <v>0</v>
      </c>
      <c r="AA135" s="70">
        <f t="shared" ref="AA135" si="497">_xlfn.NORM.DIST(Q120,NeuErsetzungZeitpunktAnbieter3,NeuSigmafaktor*NeuAnbieter3Lebensdauer/8760/4,TRUE)*$O$10-_xlfn.NORM.DIST(P120,NeuErsetzungZeitpunktAnbieter3,NeuSigmafaktor*NeuAnbieter3Lebensdauer/8760/4,TRUE)*$O$10+_xlfn.NORM.DIST(Q120,2*NeuErsetzungZeitpunktAnbieter3,NeuSigmafaktor*NeuAnbieter3Lebensdauer/8760/4,TRUE)*$O$10-_xlfn.NORM.DIST(P120,2*NeuErsetzungZeitpunktAnbieter3,NeuSigmafaktor*NeuAnbieter3Lebensdauer/8760/4,TRUE)*$O$10</f>
        <v>0</v>
      </c>
      <c r="AB135" s="70">
        <f t="shared" ref="AB135" si="498">_xlfn.NORM.DIST(R120,NeuErsetzungZeitpunktAnbieter3,NeuSigmafaktor*NeuAnbieter3Lebensdauer/8760/4,TRUE)*$O$10-_xlfn.NORM.DIST(Q120,NeuErsetzungZeitpunktAnbieter3,NeuSigmafaktor*NeuAnbieter3Lebensdauer/8760/4,TRUE)*$O$10+_xlfn.NORM.DIST(R120,2*NeuErsetzungZeitpunktAnbieter3,NeuSigmafaktor*NeuAnbieter3Lebensdauer/8760/4,TRUE)*$O$10-_xlfn.NORM.DIST(Q120,2*NeuErsetzungZeitpunktAnbieter3,NeuSigmafaktor*NeuAnbieter3Lebensdauer/8760/4,TRUE)*$O$10</f>
        <v>0</v>
      </c>
      <c r="AC135" s="70">
        <f t="shared" ref="AC135" si="499">_xlfn.NORM.DIST(S120,NeuErsetzungZeitpunktAnbieter3,NeuSigmafaktor*NeuAnbieter3Lebensdauer/8760/4,TRUE)*$O$10-_xlfn.NORM.DIST(R120,NeuErsetzungZeitpunktAnbieter3,NeuSigmafaktor*NeuAnbieter3Lebensdauer/8760/4,TRUE)*$O$10+_xlfn.NORM.DIST(S120,2*NeuErsetzungZeitpunktAnbieter3,NeuSigmafaktor*NeuAnbieter3Lebensdauer/8760/4,TRUE)*$O$10-_xlfn.NORM.DIST(R120,2*NeuErsetzungZeitpunktAnbieter3,NeuSigmafaktor*NeuAnbieter3Lebensdauer/8760/4,TRUE)*$O$10</f>
        <v>0</v>
      </c>
      <c r="AD135" s="70">
        <f t="shared" ref="AD135" si="500">_xlfn.NORM.DIST(T120,NeuErsetzungZeitpunktAnbieter3,NeuSigmafaktor*NeuAnbieter3Lebensdauer/8760/4,TRUE)*$O$10-_xlfn.NORM.DIST(S120,NeuErsetzungZeitpunktAnbieter3,NeuSigmafaktor*NeuAnbieter3Lebensdauer/8760/4,TRUE)*$O$10+_xlfn.NORM.DIST(T120,2*NeuErsetzungZeitpunktAnbieter3,NeuSigmafaktor*NeuAnbieter3Lebensdauer/8760/4,TRUE)*$O$10-_xlfn.NORM.DIST(S120,2*NeuErsetzungZeitpunktAnbieter3,NeuSigmafaktor*NeuAnbieter3Lebensdauer/8760/4,TRUE)*$O$10</f>
        <v>0</v>
      </c>
      <c r="AE135" s="70">
        <f t="shared" ref="AE135" si="501">_xlfn.NORM.DIST(U120,NeuErsetzungZeitpunktAnbieter3,NeuSigmafaktor*NeuAnbieter3Lebensdauer/8760/4,TRUE)*$O$10-_xlfn.NORM.DIST(T120,NeuErsetzungZeitpunktAnbieter3,NeuSigmafaktor*NeuAnbieter3Lebensdauer/8760/4,TRUE)*$O$10+_xlfn.NORM.DIST(U120,2*NeuErsetzungZeitpunktAnbieter3,NeuSigmafaktor*NeuAnbieter3Lebensdauer/8760/4,TRUE)*$O$10-_xlfn.NORM.DIST(T120,2*NeuErsetzungZeitpunktAnbieter3,NeuSigmafaktor*NeuAnbieter3Lebensdauer/8760/4,TRUE)*$O$10</f>
        <v>0</v>
      </c>
      <c r="AF135" s="70">
        <f t="shared" ref="AF135" si="502">_xlfn.NORM.DIST(V120,NeuErsetzungZeitpunktAnbieter3,NeuSigmafaktor*NeuAnbieter3Lebensdauer/8760/4,TRUE)*$O$10-_xlfn.NORM.DIST(U120,NeuErsetzungZeitpunktAnbieter3,NeuSigmafaktor*NeuAnbieter3Lebensdauer/8760/4,TRUE)*$O$10+_xlfn.NORM.DIST(V120,2*NeuErsetzungZeitpunktAnbieter3,NeuSigmafaktor*NeuAnbieter3Lebensdauer/8760/4,TRUE)*$O$10-_xlfn.NORM.DIST(U120,2*NeuErsetzungZeitpunktAnbieter3,NeuSigmafaktor*NeuAnbieter3Lebensdauer/8760/4,TRUE)*$O$10</f>
        <v>0</v>
      </c>
      <c r="AG135" s="70">
        <f t="shared" ref="AG135" si="503">_xlfn.NORM.DIST(W120,NeuErsetzungZeitpunktAnbieter3,NeuSigmafaktor*NeuAnbieter3Lebensdauer/8760/4,TRUE)*$O$10-_xlfn.NORM.DIST(V120,NeuErsetzungZeitpunktAnbieter3,NeuSigmafaktor*NeuAnbieter3Lebensdauer/8760/4,TRUE)*$O$10+_xlfn.NORM.DIST(W120,2*NeuErsetzungZeitpunktAnbieter3,NeuSigmafaktor*NeuAnbieter3Lebensdauer/8760/4,TRUE)*$O$10-_xlfn.NORM.DIST(V120,2*NeuErsetzungZeitpunktAnbieter3,NeuSigmafaktor*NeuAnbieter3Lebensdauer/8760/4,TRUE)*$O$10</f>
        <v>0</v>
      </c>
      <c r="AH135" s="70">
        <f t="shared" ref="AH135" si="504">_xlfn.NORM.DIST(X120,NeuErsetzungZeitpunktAnbieter3,NeuSigmafaktor*NeuAnbieter3Lebensdauer/8760/4,TRUE)*$O$10-_xlfn.NORM.DIST(W120,NeuErsetzungZeitpunktAnbieter3,NeuSigmafaktor*NeuAnbieter3Lebensdauer/8760/4,TRUE)*$O$10+_xlfn.NORM.DIST(X120,2*NeuErsetzungZeitpunktAnbieter3,NeuSigmafaktor*NeuAnbieter3Lebensdauer/8760/4,TRUE)*$O$10-_xlfn.NORM.DIST(W120,2*NeuErsetzungZeitpunktAnbieter3,NeuSigmafaktor*NeuAnbieter3Lebensdauer/8760/4,TRUE)*$O$10</f>
        <v>0</v>
      </c>
    </row>
    <row r="136" spans="2:34" ht="20.100000000000001" customHeight="1" x14ac:dyDescent="0.25">
      <c r="B136" s="96">
        <v>12</v>
      </c>
      <c r="D136" s="70"/>
      <c r="E136" s="70"/>
      <c r="F136" s="70"/>
      <c r="G136" s="70"/>
      <c r="H136" s="70"/>
      <c r="I136" s="70"/>
      <c r="J136" s="70"/>
      <c r="K136" s="70"/>
      <c r="L136" s="70"/>
      <c r="M136" s="70"/>
      <c r="N136" s="70"/>
      <c r="O136" s="70"/>
      <c r="P136" s="70">
        <f>_xlfn.NORM.DIST(E120,NeuErsetzungZeitpunktAnbieter3,NeuSigmafaktor*NeuAnbieter3Lebensdauer/8760/4,TRUE)*$P$10+_xlfn.NORM.DIST(E120,2*NeuErsetzungZeitpunktAnbieter3,NeuSigmafaktor*NeuAnbieter3Lebensdauer/8760/4,TRUE)*$P$10</f>
        <v>0</v>
      </c>
      <c r="Q136" s="70">
        <f t="shared" ref="Q136:X136" si="505">_xlfn.NORM.DIST(F120,NeuErsetzungZeitpunktAnbieter3,NeuSigmafaktor*NeuAnbieter3Lebensdauer/8760/4,TRUE)*$P$10-_xlfn.NORM.DIST(E120,NeuErsetzungZeitpunktAnbieter3,NeuSigmafaktor*NeuAnbieter3Lebensdauer/8760/4,TRUE)*$P$10+_xlfn.NORM.DIST(F120,2*NeuErsetzungZeitpunktAnbieter3,NeuSigmafaktor*NeuAnbieter3Lebensdauer/8760/4,TRUE)*$P$10-_xlfn.NORM.DIST(E120,2*NeuErsetzungZeitpunktAnbieter3,NeuSigmafaktor*NeuAnbieter3Lebensdauer/8760/4,TRUE)*$P$10</f>
        <v>0</v>
      </c>
      <c r="R136" s="70">
        <f t="shared" si="505"/>
        <v>0</v>
      </c>
      <c r="S136" s="70">
        <f t="shared" si="505"/>
        <v>0</v>
      </c>
      <c r="T136" s="70">
        <f t="shared" si="505"/>
        <v>0</v>
      </c>
      <c r="U136" s="70">
        <f t="shared" si="505"/>
        <v>0</v>
      </c>
      <c r="V136" s="70">
        <f t="shared" si="505"/>
        <v>0</v>
      </c>
      <c r="W136" s="70">
        <f t="shared" si="505"/>
        <v>0</v>
      </c>
      <c r="X136" s="70">
        <f t="shared" si="505"/>
        <v>0</v>
      </c>
      <c r="Y136" s="70">
        <f t="shared" ref="Y136" si="506">_xlfn.NORM.DIST(N120,NeuErsetzungZeitpunktAnbieter3,NeuSigmafaktor*NeuAnbieter3Lebensdauer/8760/4,TRUE)*$P$10-_xlfn.NORM.DIST(M120,NeuErsetzungZeitpunktAnbieter3,NeuSigmafaktor*NeuAnbieter3Lebensdauer/8760/4,TRUE)*$P$10+_xlfn.NORM.DIST(N120,2*NeuErsetzungZeitpunktAnbieter3,NeuSigmafaktor*NeuAnbieter3Lebensdauer/8760/4,TRUE)*$P$10-_xlfn.NORM.DIST(M120,2*NeuErsetzungZeitpunktAnbieter3,NeuSigmafaktor*NeuAnbieter3Lebensdauer/8760/4,TRUE)*$P$10</f>
        <v>0</v>
      </c>
      <c r="Z136" s="70">
        <f t="shared" ref="Z136" si="507">_xlfn.NORM.DIST(O120,NeuErsetzungZeitpunktAnbieter3,NeuSigmafaktor*NeuAnbieter3Lebensdauer/8760/4,TRUE)*$P$10-_xlfn.NORM.DIST(N120,NeuErsetzungZeitpunktAnbieter3,NeuSigmafaktor*NeuAnbieter3Lebensdauer/8760/4,TRUE)*$P$10+_xlfn.NORM.DIST(O120,2*NeuErsetzungZeitpunktAnbieter3,NeuSigmafaktor*NeuAnbieter3Lebensdauer/8760/4,TRUE)*$P$10-_xlfn.NORM.DIST(N120,2*NeuErsetzungZeitpunktAnbieter3,NeuSigmafaktor*NeuAnbieter3Lebensdauer/8760/4,TRUE)*$P$10</f>
        <v>0</v>
      </c>
      <c r="AA136" s="70">
        <f t="shared" ref="AA136" si="508">_xlfn.NORM.DIST(P120,NeuErsetzungZeitpunktAnbieter3,NeuSigmafaktor*NeuAnbieter3Lebensdauer/8760/4,TRUE)*$P$10-_xlfn.NORM.DIST(O120,NeuErsetzungZeitpunktAnbieter3,NeuSigmafaktor*NeuAnbieter3Lebensdauer/8760/4,TRUE)*$P$10+_xlfn.NORM.DIST(P120,2*NeuErsetzungZeitpunktAnbieter3,NeuSigmafaktor*NeuAnbieter3Lebensdauer/8760/4,TRUE)*$P$10-_xlfn.NORM.DIST(O120,2*NeuErsetzungZeitpunktAnbieter3,NeuSigmafaktor*NeuAnbieter3Lebensdauer/8760/4,TRUE)*$P$10</f>
        <v>0</v>
      </c>
      <c r="AB136" s="70">
        <f t="shared" ref="AB136" si="509">_xlfn.NORM.DIST(Q120,NeuErsetzungZeitpunktAnbieter3,NeuSigmafaktor*NeuAnbieter3Lebensdauer/8760/4,TRUE)*$P$10-_xlfn.NORM.DIST(P120,NeuErsetzungZeitpunktAnbieter3,NeuSigmafaktor*NeuAnbieter3Lebensdauer/8760/4,TRUE)*$P$10+_xlfn.NORM.DIST(Q120,2*NeuErsetzungZeitpunktAnbieter3,NeuSigmafaktor*NeuAnbieter3Lebensdauer/8760/4,TRUE)*$P$10-_xlfn.NORM.DIST(P120,2*NeuErsetzungZeitpunktAnbieter3,NeuSigmafaktor*NeuAnbieter3Lebensdauer/8760/4,TRUE)*$P$10</f>
        <v>0</v>
      </c>
      <c r="AC136" s="70">
        <f t="shared" ref="AC136" si="510">_xlfn.NORM.DIST(R120,NeuErsetzungZeitpunktAnbieter3,NeuSigmafaktor*NeuAnbieter3Lebensdauer/8760/4,TRUE)*$P$10-_xlfn.NORM.DIST(Q120,NeuErsetzungZeitpunktAnbieter3,NeuSigmafaktor*NeuAnbieter3Lebensdauer/8760/4,TRUE)*$P$10+_xlfn.NORM.DIST(R120,2*NeuErsetzungZeitpunktAnbieter3,NeuSigmafaktor*NeuAnbieter3Lebensdauer/8760/4,TRUE)*$P$10-_xlfn.NORM.DIST(Q120,2*NeuErsetzungZeitpunktAnbieter3,NeuSigmafaktor*NeuAnbieter3Lebensdauer/8760/4,TRUE)*$P$10</f>
        <v>0</v>
      </c>
      <c r="AD136" s="70">
        <f t="shared" ref="AD136" si="511">_xlfn.NORM.DIST(S120,NeuErsetzungZeitpunktAnbieter3,NeuSigmafaktor*NeuAnbieter3Lebensdauer/8760/4,TRUE)*$P$10-_xlfn.NORM.DIST(R120,NeuErsetzungZeitpunktAnbieter3,NeuSigmafaktor*NeuAnbieter3Lebensdauer/8760/4,TRUE)*$P$10+_xlfn.NORM.DIST(S120,2*NeuErsetzungZeitpunktAnbieter3,NeuSigmafaktor*NeuAnbieter3Lebensdauer/8760/4,TRUE)*$P$10-_xlfn.NORM.DIST(R120,2*NeuErsetzungZeitpunktAnbieter3,NeuSigmafaktor*NeuAnbieter3Lebensdauer/8760/4,TRUE)*$P$10</f>
        <v>0</v>
      </c>
      <c r="AE136" s="70">
        <f t="shared" ref="AE136" si="512">_xlfn.NORM.DIST(T120,NeuErsetzungZeitpunktAnbieter3,NeuSigmafaktor*NeuAnbieter3Lebensdauer/8760/4,TRUE)*$P$10-_xlfn.NORM.DIST(S120,NeuErsetzungZeitpunktAnbieter3,NeuSigmafaktor*NeuAnbieter3Lebensdauer/8760/4,TRUE)*$P$10+_xlfn.NORM.DIST(T120,2*NeuErsetzungZeitpunktAnbieter3,NeuSigmafaktor*NeuAnbieter3Lebensdauer/8760/4,TRUE)*$P$10-_xlfn.NORM.DIST(S120,2*NeuErsetzungZeitpunktAnbieter3,NeuSigmafaktor*NeuAnbieter3Lebensdauer/8760/4,TRUE)*$P$10</f>
        <v>0</v>
      </c>
      <c r="AF136" s="70">
        <f t="shared" ref="AF136" si="513">_xlfn.NORM.DIST(U120,NeuErsetzungZeitpunktAnbieter3,NeuSigmafaktor*NeuAnbieter3Lebensdauer/8760/4,TRUE)*$P$10-_xlfn.NORM.DIST(T120,NeuErsetzungZeitpunktAnbieter3,NeuSigmafaktor*NeuAnbieter3Lebensdauer/8760/4,TRUE)*$P$10+_xlfn.NORM.DIST(U120,2*NeuErsetzungZeitpunktAnbieter3,NeuSigmafaktor*NeuAnbieter3Lebensdauer/8760/4,TRUE)*$P$10-_xlfn.NORM.DIST(T120,2*NeuErsetzungZeitpunktAnbieter3,NeuSigmafaktor*NeuAnbieter3Lebensdauer/8760/4,TRUE)*$P$10</f>
        <v>0</v>
      </c>
      <c r="AG136" s="70">
        <f t="shared" ref="AG136" si="514">_xlfn.NORM.DIST(V120,NeuErsetzungZeitpunktAnbieter3,NeuSigmafaktor*NeuAnbieter3Lebensdauer/8760/4,TRUE)*$P$10-_xlfn.NORM.DIST(U120,NeuErsetzungZeitpunktAnbieter3,NeuSigmafaktor*NeuAnbieter3Lebensdauer/8760/4,TRUE)*$P$10+_xlfn.NORM.DIST(V120,2*NeuErsetzungZeitpunktAnbieter3,NeuSigmafaktor*NeuAnbieter3Lebensdauer/8760/4,TRUE)*$P$10-_xlfn.NORM.DIST(U120,2*NeuErsetzungZeitpunktAnbieter3,NeuSigmafaktor*NeuAnbieter3Lebensdauer/8760/4,TRUE)*$P$10</f>
        <v>0</v>
      </c>
      <c r="AH136" s="70">
        <f t="shared" ref="AH136" si="515">_xlfn.NORM.DIST(W120,NeuErsetzungZeitpunktAnbieter3,NeuSigmafaktor*NeuAnbieter3Lebensdauer/8760/4,TRUE)*$P$10-_xlfn.NORM.DIST(V120,NeuErsetzungZeitpunktAnbieter3,NeuSigmafaktor*NeuAnbieter3Lebensdauer/8760/4,TRUE)*$P$10+_xlfn.NORM.DIST(W120,2*NeuErsetzungZeitpunktAnbieter3,NeuSigmafaktor*NeuAnbieter3Lebensdauer/8760/4,TRUE)*$P$10-_xlfn.NORM.DIST(V120,2*NeuErsetzungZeitpunktAnbieter3,NeuSigmafaktor*NeuAnbieter3Lebensdauer/8760/4,TRUE)*$P$10</f>
        <v>0</v>
      </c>
    </row>
    <row r="137" spans="2:34" ht="20.100000000000001" customHeight="1" x14ac:dyDescent="0.25">
      <c r="B137" s="96">
        <v>13</v>
      </c>
      <c r="D137" s="70"/>
      <c r="E137" s="70"/>
      <c r="F137" s="70"/>
      <c r="G137" s="70"/>
      <c r="H137" s="70"/>
      <c r="I137" s="70"/>
      <c r="J137" s="70"/>
      <c r="K137" s="70"/>
      <c r="L137" s="70"/>
      <c r="M137" s="70"/>
      <c r="N137" s="70"/>
      <c r="O137" s="70"/>
      <c r="P137" s="70"/>
      <c r="Q137" s="70">
        <f>_xlfn.NORM.DIST(E120,NeuErsetzungZeitpunktAnbieter3,NeuSigmafaktor*NeuAnbieter3Lebensdauer/8760/4,TRUE)*$Q$10+_xlfn.NORM.DIST(E120,2*NeuErsetzungZeitpunktAnbieter3,NeuSigmafaktor*NeuAnbieter3Lebensdauer/8760/4,TRUE)*$Q$10</f>
        <v>0</v>
      </c>
      <c r="R137" s="70">
        <f t="shared" ref="R137:X137" si="516">_xlfn.NORM.DIST(F120,NeuErsetzungZeitpunktAnbieter3,NeuSigmafaktor*NeuAnbieter3Lebensdauer/8760/4,TRUE)*$Q$10-_xlfn.NORM.DIST(E120,NeuErsetzungZeitpunktAnbieter3,NeuSigmafaktor*NeuAnbieter3Lebensdauer/8760/4,TRUE)*$Q$10+_xlfn.NORM.DIST(F120,2*NeuErsetzungZeitpunktAnbieter3,NeuSigmafaktor*NeuAnbieter3Lebensdauer/8760/4,TRUE)*$Q$10-_xlfn.NORM.DIST(E120,2*NeuErsetzungZeitpunktAnbieter3,NeuSigmafaktor*NeuAnbieter3Lebensdauer/8760/4,TRUE)*$Q$10</f>
        <v>0</v>
      </c>
      <c r="S137" s="70">
        <f t="shared" si="516"/>
        <v>0</v>
      </c>
      <c r="T137" s="70">
        <f t="shared" si="516"/>
        <v>0</v>
      </c>
      <c r="U137" s="70">
        <f t="shared" si="516"/>
        <v>0</v>
      </c>
      <c r="V137" s="70">
        <f t="shared" si="516"/>
        <v>0</v>
      </c>
      <c r="W137" s="70">
        <f t="shared" si="516"/>
        <v>0</v>
      </c>
      <c r="X137" s="70">
        <f t="shared" si="516"/>
        <v>0</v>
      </c>
      <c r="Y137" s="70">
        <f t="shared" ref="Y137" si="517">_xlfn.NORM.DIST(M120,NeuErsetzungZeitpunktAnbieter3,NeuSigmafaktor*NeuAnbieter3Lebensdauer/8760/4,TRUE)*$Q$10-_xlfn.NORM.DIST(L120,NeuErsetzungZeitpunktAnbieter3,NeuSigmafaktor*NeuAnbieter3Lebensdauer/8760/4,TRUE)*$Q$10+_xlfn.NORM.DIST(M120,2*NeuErsetzungZeitpunktAnbieter3,NeuSigmafaktor*NeuAnbieter3Lebensdauer/8760/4,TRUE)*$Q$10-_xlfn.NORM.DIST(L120,2*NeuErsetzungZeitpunktAnbieter3,NeuSigmafaktor*NeuAnbieter3Lebensdauer/8760/4,TRUE)*$Q$10</f>
        <v>0</v>
      </c>
      <c r="Z137" s="70">
        <f t="shared" ref="Z137" si="518">_xlfn.NORM.DIST(N120,NeuErsetzungZeitpunktAnbieter3,NeuSigmafaktor*NeuAnbieter3Lebensdauer/8760/4,TRUE)*$Q$10-_xlfn.NORM.DIST(M120,NeuErsetzungZeitpunktAnbieter3,NeuSigmafaktor*NeuAnbieter3Lebensdauer/8760/4,TRUE)*$Q$10+_xlfn.NORM.DIST(N120,2*NeuErsetzungZeitpunktAnbieter3,NeuSigmafaktor*NeuAnbieter3Lebensdauer/8760/4,TRUE)*$Q$10-_xlfn.NORM.DIST(M120,2*NeuErsetzungZeitpunktAnbieter3,NeuSigmafaktor*NeuAnbieter3Lebensdauer/8760/4,TRUE)*$Q$10</f>
        <v>0</v>
      </c>
      <c r="AA137" s="70">
        <f t="shared" ref="AA137" si="519">_xlfn.NORM.DIST(O120,NeuErsetzungZeitpunktAnbieter3,NeuSigmafaktor*NeuAnbieter3Lebensdauer/8760/4,TRUE)*$Q$10-_xlfn.NORM.DIST(N120,NeuErsetzungZeitpunktAnbieter3,NeuSigmafaktor*NeuAnbieter3Lebensdauer/8760/4,TRUE)*$Q$10+_xlfn.NORM.DIST(O120,2*NeuErsetzungZeitpunktAnbieter3,NeuSigmafaktor*NeuAnbieter3Lebensdauer/8760/4,TRUE)*$Q$10-_xlfn.NORM.DIST(N120,2*NeuErsetzungZeitpunktAnbieter3,NeuSigmafaktor*NeuAnbieter3Lebensdauer/8760/4,TRUE)*$Q$10</f>
        <v>0</v>
      </c>
      <c r="AB137" s="70">
        <f t="shared" ref="AB137" si="520">_xlfn.NORM.DIST(P120,NeuErsetzungZeitpunktAnbieter3,NeuSigmafaktor*NeuAnbieter3Lebensdauer/8760/4,TRUE)*$Q$10-_xlfn.NORM.DIST(O120,NeuErsetzungZeitpunktAnbieter3,NeuSigmafaktor*NeuAnbieter3Lebensdauer/8760/4,TRUE)*$Q$10+_xlfn.NORM.DIST(P120,2*NeuErsetzungZeitpunktAnbieter3,NeuSigmafaktor*NeuAnbieter3Lebensdauer/8760/4,TRUE)*$Q$10-_xlfn.NORM.DIST(O120,2*NeuErsetzungZeitpunktAnbieter3,NeuSigmafaktor*NeuAnbieter3Lebensdauer/8760/4,TRUE)*$Q$10</f>
        <v>0</v>
      </c>
      <c r="AC137" s="70">
        <f t="shared" ref="AC137" si="521">_xlfn.NORM.DIST(Q120,NeuErsetzungZeitpunktAnbieter3,NeuSigmafaktor*NeuAnbieter3Lebensdauer/8760/4,TRUE)*$Q$10-_xlfn.NORM.DIST(P120,NeuErsetzungZeitpunktAnbieter3,NeuSigmafaktor*NeuAnbieter3Lebensdauer/8760/4,TRUE)*$Q$10+_xlfn.NORM.DIST(Q120,2*NeuErsetzungZeitpunktAnbieter3,NeuSigmafaktor*NeuAnbieter3Lebensdauer/8760/4,TRUE)*$Q$10-_xlfn.NORM.DIST(P120,2*NeuErsetzungZeitpunktAnbieter3,NeuSigmafaktor*NeuAnbieter3Lebensdauer/8760/4,TRUE)*$Q$10</f>
        <v>0</v>
      </c>
      <c r="AD137" s="70">
        <f t="shared" ref="AD137" si="522">_xlfn.NORM.DIST(R120,NeuErsetzungZeitpunktAnbieter3,NeuSigmafaktor*NeuAnbieter3Lebensdauer/8760/4,TRUE)*$Q$10-_xlfn.NORM.DIST(Q120,NeuErsetzungZeitpunktAnbieter3,NeuSigmafaktor*NeuAnbieter3Lebensdauer/8760/4,TRUE)*$Q$10+_xlfn.NORM.DIST(R120,2*NeuErsetzungZeitpunktAnbieter3,NeuSigmafaktor*NeuAnbieter3Lebensdauer/8760/4,TRUE)*$Q$10-_xlfn.NORM.DIST(Q120,2*NeuErsetzungZeitpunktAnbieter3,NeuSigmafaktor*NeuAnbieter3Lebensdauer/8760/4,TRUE)*$Q$10</f>
        <v>0</v>
      </c>
      <c r="AE137" s="70">
        <f t="shared" ref="AE137" si="523">_xlfn.NORM.DIST(S120,NeuErsetzungZeitpunktAnbieter3,NeuSigmafaktor*NeuAnbieter3Lebensdauer/8760/4,TRUE)*$Q$10-_xlfn.NORM.DIST(R120,NeuErsetzungZeitpunktAnbieter3,NeuSigmafaktor*NeuAnbieter3Lebensdauer/8760/4,TRUE)*$Q$10+_xlfn.NORM.DIST(S120,2*NeuErsetzungZeitpunktAnbieter3,NeuSigmafaktor*NeuAnbieter3Lebensdauer/8760/4,TRUE)*$Q$10-_xlfn.NORM.DIST(R120,2*NeuErsetzungZeitpunktAnbieter3,NeuSigmafaktor*NeuAnbieter3Lebensdauer/8760/4,TRUE)*$Q$10</f>
        <v>0</v>
      </c>
      <c r="AF137" s="70">
        <f t="shared" ref="AF137" si="524">_xlfn.NORM.DIST(T120,NeuErsetzungZeitpunktAnbieter3,NeuSigmafaktor*NeuAnbieter3Lebensdauer/8760/4,TRUE)*$Q$10-_xlfn.NORM.DIST(S120,NeuErsetzungZeitpunktAnbieter3,NeuSigmafaktor*NeuAnbieter3Lebensdauer/8760/4,TRUE)*$Q$10+_xlfn.NORM.DIST(T120,2*NeuErsetzungZeitpunktAnbieter3,NeuSigmafaktor*NeuAnbieter3Lebensdauer/8760/4,TRUE)*$Q$10-_xlfn.NORM.DIST(S120,2*NeuErsetzungZeitpunktAnbieter3,NeuSigmafaktor*NeuAnbieter3Lebensdauer/8760/4,TRUE)*$Q$10</f>
        <v>0</v>
      </c>
      <c r="AG137" s="70">
        <f t="shared" ref="AG137" si="525">_xlfn.NORM.DIST(U120,NeuErsetzungZeitpunktAnbieter3,NeuSigmafaktor*NeuAnbieter3Lebensdauer/8760/4,TRUE)*$Q$10-_xlfn.NORM.DIST(T120,NeuErsetzungZeitpunktAnbieter3,NeuSigmafaktor*NeuAnbieter3Lebensdauer/8760/4,TRUE)*$Q$10+_xlfn.NORM.DIST(U120,2*NeuErsetzungZeitpunktAnbieter3,NeuSigmafaktor*NeuAnbieter3Lebensdauer/8760/4,TRUE)*$Q$10-_xlfn.NORM.DIST(T120,2*NeuErsetzungZeitpunktAnbieter3,NeuSigmafaktor*NeuAnbieter3Lebensdauer/8760/4,TRUE)*$Q$10</f>
        <v>0</v>
      </c>
      <c r="AH137" s="70">
        <f t="shared" ref="AH137" si="526">_xlfn.NORM.DIST(V120,NeuErsetzungZeitpunktAnbieter3,NeuSigmafaktor*NeuAnbieter3Lebensdauer/8760/4,TRUE)*$Q$10-_xlfn.NORM.DIST(U120,NeuErsetzungZeitpunktAnbieter3,NeuSigmafaktor*NeuAnbieter3Lebensdauer/8760/4,TRUE)*$Q$10+_xlfn.NORM.DIST(V120,2*NeuErsetzungZeitpunktAnbieter3,NeuSigmafaktor*NeuAnbieter3Lebensdauer/8760/4,TRUE)*$Q$10-_xlfn.NORM.DIST(U120,2*NeuErsetzungZeitpunktAnbieter3,NeuSigmafaktor*NeuAnbieter3Lebensdauer/8760/4,TRUE)*$Q$10</f>
        <v>0</v>
      </c>
    </row>
    <row r="138" spans="2:34" ht="20.100000000000001" customHeight="1" x14ac:dyDescent="0.25">
      <c r="B138" s="96">
        <v>14</v>
      </c>
      <c r="D138" s="70"/>
      <c r="E138" s="70"/>
      <c r="F138" s="70"/>
      <c r="G138" s="70"/>
      <c r="H138" s="70"/>
      <c r="I138" s="70"/>
      <c r="J138" s="70"/>
      <c r="K138" s="70"/>
      <c r="L138" s="70"/>
      <c r="M138" s="70"/>
      <c r="N138" s="70"/>
      <c r="O138" s="70"/>
      <c r="P138" s="70"/>
      <c r="Q138" s="70"/>
      <c r="R138" s="70">
        <f>_xlfn.NORM.DIST(E120,NeuErsetzungZeitpunktAnbieter3,NeuSigmafaktor*NeuAnbieter3Lebensdauer/8760/4,TRUE)*$R$10+_xlfn.NORM.DIST(E120,2*NeuErsetzungZeitpunktAnbieter3,NeuSigmafaktor*NeuAnbieter3Lebensdauer/8760/4,TRUE)*$R$10</f>
        <v>0</v>
      </c>
      <c r="S138" s="70">
        <f t="shared" ref="S138:X138" si="527">_xlfn.NORM.DIST(F120,NeuErsetzungZeitpunktAnbieter3,NeuSigmafaktor*NeuAnbieter3Lebensdauer/8760/4,TRUE)*$R$10-_xlfn.NORM.DIST(E120,NeuErsetzungZeitpunktAnbieter3,NeuSigmafaktor*NeuAnbieter3Lebensdauer/8760/4,TRUE)*$R$10+_xlfn.NORM.DIST(F120,2*NeuErsetzungZeitpunktAnbieter3,NeuSigmafaktor*NeuAnbieter3Lebensdauer/8760/4,TRUE)*$R$10-_xlfn.NORM.DIST(E120,2*NeuErsetzungZeitpunktAnbieter3,NeuSigmafaktor*NeuAnbieter3Lebensdauer/8760/4,TRUE)*$R$10</f>
        <v>0</v>
      </c>
      <c r="T138" s="70">
        <f t="shared" si="527"/>
        <v>0</v>
      </c>
      <c r="U138" s="70">
        <f t="shared" si="527"/>
        <v>0</v>
      </c>
      <c r="V138" s="70">
        <f t="shared" si="527"/>
        <v>0</v>
      </c>
      <c r="W138" s="70">
        <f t="shared" si="527"/>
        <v>0</v>
      </c>
      <c r="X138" s="70">
        <f t="shared" si="527"/>
        <v>0</v>
      </c>
      <c r="Y138" s="70">
        <f t="shared" ref="Y138" si="528">_xlfn.NORM.DIST(L120,NeuErsetzungZeitpunktAnbieter3,NeuSigmafaktor*NeuAnbieter3Lebensdauer/8760/4,TRUE)*$R$10-_xlfn.NORM.DIST(K120,NeuErsetzungZeitpunktAnbieter3,NeuSigmafaktor*NeuAnbieter3Lebensdauer/8760/4,TRUE)*$R$10+_xlfn.NORM.DIST(L120,2*NeuErsetzungZeitpunktAnbieter3,NeuSigmafaktor*NeuAnbieter3Lebensdauer/8760/4,TRUE)*$R$10-_xlfn.NORM.DIST(K120,2*NeuErsetzungZeitpunktAnbieter3,NeuSigmafaktor*NeuAnbieter3Lebensdauer/8760/4,TRUE)*$R$10</f>
        <v>0</v>
      </c>
      <c r="Z138" s="70">
        <f t="shared" ref="Z138" si="529">_xlfn.NORM.DIST(M120,NeuErsetzungZeitpunktAnbieter3,NeuSigmafaktor*NeuAnbieter3Lebensdauer/8760/4,TRUE)*$R$10-_xlfn.NORM.DIST(L120,NeuErsetzungZeitpunktAnbieter3,NeuSigmafaktor*NeuAnbieter3Lebensdauer/8760/4,TRUE)*$R$10+_xlfn.NORM.DIST(M120,2*NeuErsetzungZeitpunktAnbieter3,NeuSigmafaktor*NeuAnbieter3Lebensdauer/8760/4,TRUE)*$R$10-_xlfn.NORM.DIST(L120,2*NeuErsetzungZeitpunktAnbieter3,NeuSigmafaktor*NeuAnbieter3Lebensdauer/8760/4,TRUE)*$R$10</f>
        <v>0</v>
      </c>
      <c r="AA138" s="70">
        <f t="shared" ref="AA138" si="530">_xlfn.NORM.DIST(N120,NeuErsetzungZeitpunktAnbieter3,NeuSigmafaktor*NeuAnbieter3Lebensdauer/8760/4,TRUE)*$R$10-_xlfn.NORM.DIST(M120,NeuErsetzungZeitpunktAnbieter3,NeuSigmafaktor*NeuAnbieter3Lebensdauer/8760/4,TRUE)*$R$10+_xlfn.NORM.DIST(N120,2*NeuErsetzungZeitpunktAnbieter3,NeuSigmafaktor*NeuAnbieter3Lebensdauer/8760/4,TRUE)*$R$10-_xlfn.NORM.DIST(M120,2*NeuErsetzungZeitpunktAnbieter3,NeuSigmafaktor*NeuAnbieter3Lebensdauer/8760/4,TRUE)*$R$10</f>
        <v>0</v>
      </c>
      <c r="AB138" s="70">
        <f t="shared" ref="AB138" si="531">_xlfn.NORM.DIST(O120,NeuErsetzungZeitpunktAnbieter3,NeuSigmafaktor*NeuAnbieter3Lebensdauer/8760/4,TRUE)*$R$10-_xlfn.NORM.DIST(N120,NeuErsetzungZeitpunktAnbieter3,NeuSigmafaktor*NeuAnbieter3Lebensdauer/8760/4,TRUE)*$R$10+_xlfn.NORM.DIST(O120,2*NeuErsetzungZeitpunktAnbieter3,NeuSigmafaktor*NeuAnbieter3Lebensdauer/8760/4,TRUE)*$R$10-_xlfn.NORM.DIST(N120,2*NeuErsetzungZeitpunktAnbieter3,NeuSigmafaktor*NeuAnbieter3Lebensdauer/8760/4,TRUE)*$R$10</f>
        <v>0</v>
      </c>
      <c r="AC138" s="70">
        <f t="shared" ref="AC138" si="532">_xlfn.NORM.DIST(P120,NeuErsetzungZeitpunktAnbieter3,NeuSigmafaktor*NeuAnbieter3Lebensdauer/8760/4,TRUE)*$R$10-_xlfn.NORM.DIST(O120,NeuErsetzungZeitpunktAnbieter3,NeuSigmafaktor*NeuAnbieter3Lebensdauer/8760/4,TRUE)*$R$10+_xlfn.NORM.DIST(P120,2*NeuErsetzungZeitpunktAnbieter3,NeuSigmafaktor*NeuAnbieter3Lebensdauer/8760/4,TRUE)*$R$10-_xlfn.NORM.DIST(O120,2*NeuErsetzungZeitpunktAnbieter3,NeuSigmafaktor*NeuAnbieter3Lebensdauer/8760/4,TRUE)*$R$10</f>
        <v>0</v>
      </c>
      <c r="AD138" s="70">
        <f t="shared" ref="AD138" si="533">_xlfn.NORM.DIST(Q120,NeuErsetzungZeitpunktAnbieter3,NeuSigmafaktor*NeuAnbieter3Lebensdauer/8760/4,TRUE)*$R$10-_xlfn.NORM.DIST(P120,NeuErsetzungZeitpunktAnbieter3,NeuSigmafaktor*NeuAnbieter3Lebensdauer/8760/4,TRUE)*$R$10+_xlfn.NORM.DIST(Q120,2*NeuErsetzungZeitpunktAnbieter3,NeuSigmafaktor*NeuAnbieter3Lebensdauer/8760/4,TRUE)*$R$10-_xlfn.NORM.DIST(P120,2*NeuErsetzungZeitpunktAnbieter3,NeuSigmafaktor*NeuAnbieter3Lebensdauer/8760/4,TRUE)*$R$10</f>
        <v>0</v>
      </c>
      <c r="AE138" s="70">
        <f t="shared" ref="AE138" si="534">_xlfn.NORM.DIST(R120,NeuErsetzungZeitpunktAnbieter3,NeuSigmafaktor*NeuAnbieter3Lebensdauer/8760/4,TRUE)*$R$10-_xlfn.NORM.DIST(Q120,NeuErsetzungZeitpunktAnbieter3,NeuSigmafaktor*NeuAnbieter3Lebensdauer/8760/4,TRUE)*$R$10+_xlfn.NORM.DIST(R120,2*NeuErsetzungZeitpunktAnbieter3,NeuSigmafaktor*NeuAnbieter3Lebensdauer/8760/4,TRUE)*$R$10-_xlfn.NORM.DIST(Q120,2*NeuErsetzungZeitpunktAnbieter3,NeuSigmafaktor*NeuAnbieter3Lebensdauer/8760/4,TRUE)*$R$10</f>
        <v>0</v>
      </c>
      <c r="AF138" s="70">
        <f t="shared" ref="AF138" si="535">_xlfn.NORM.DIST(S120,NeuErsetzungZeitpunktAnbieter3,NeuSigmafaktor*NeuAnbieter3Lebensdauer/8760/4,TRUE)*$R$10-_xlfn.NORM.DIST(R120,NeuErsetzungZeitpunktAnbieter3,NeuSigmafaktor*NeuAnbieter3Lebensdauer/8760/4,TRUE)*$R$10+_xlfn.NORM.DIST(S120,2*NeuErsetzungZeitpunktAnbieter3,NeuSigmafaktor*NeuAnbieter3Lebensdauer/8760/4,TRUE)*$R$10-_xlfn.NORM.DIST(R120,2*NeuErsetzungZeitpunktAnbieter3,NeuSigmafaktor*NeuAnbieter3Lebensdauer/8760/4,TRUE)*$R$10</f>
        <v>0</v>
      </c>
      <c r="AG138" s="70">
        <f t="shared" ref="AG138" si="536">_xlfn.NORM.DIST(T120,NeuErsetzungZeitpunktAnbieter3,NeuSigmafaktor*NeuAnbieter3Lebensdauer/8760/4,TRUE)*$R$10-_xlfn.NORM.DIST(S120,NeuErsetzungZeitpunktAnbieter3,NeuSigmafaktor*NeuAnbieter3Lebensdauer/8760/4,TRUE)*$R$10+_xlfn.NORM.DIST(T120,2*NeuErsetzungZeitpunktAnbieter3,NeuSigmafaktor*NeuAnbieter3Lebensdauer/8760/4,TRUE)*$R$10-_xlfn.NORM.DIST(S120,2*NeuErsetzungZeitpunktAnbieter3,NeuSigmafaktor*NeuAnbieter3Lebensdauer/8760/4,TRUE)*$R$10</f>
        <v>0</v>
      </c>
      <c r="AH138" s="70">
        <f t="shared" ref="AH138" si="537">_xlfn.NORM.DIST(U120,NeuErsetzungZeitpunktAnbieter3,NeuSigmafaktor*NeuAnbieter3Lebensdauer/8760/4,TRUE)*$R$10-_xlfn.NORM.DIST(T120,NeuErsetzungZeitpunktAnbieter3,NeuSigmafaktor*NeuAnbieter3Lebensdauer/8760/4,TRUE)*$R$10+_xlfn.NORM.DIST(U120,2*NeuErsetzungZeitpunktAnbieter3,NeuSigmafaktor*NeuAnbieter3Lebensdauer/8760/4,TRUE)*$R$10-_xlfn.NORM.DIST(T120,2*NeuErsetzungZeitpunktAnbieter3,NeuSigmafaktor*NeuAnbieter3Lebensdauer/8760/4,TRUE)*$R$10</f>
        <v>0</v>
      </c>
    </row>
    <row r="139" spans="2:34" ht="20.100000000000001" customHeight="1" x14ac:dyDescent="0.25">
      <c r="B139" s="96">
        <v>15</v>
      </c>
      <c r="D139" s="70"/>
      <c r="E139" s="70"/>
      <c r="F139" s="70"/>
      <c r="G139" s="70"/>
      <c r="H139" s="70"/>
      <c r="I139" s="70"/>
      <c r="J139" s="70"/>
      <c r="K139" s="70"/>
      <c r="L139" s="70"/>
      <c r="M139" s="70"/>
      <c r="N139" s="70"/>
      <c r="O139" s="70"/>
      <c r="P139" s="70"/>
      <c r="Q139" s="70"/>
      <c r="R139" s="70"/>
      <c r="S139" s="70">
        <f>_xlfn.NORM.DIST(E120,NeuErsetzungZeitpunktAnbieter3,NeuSigmafaktor*NeuAnbieter3Lebensdauer/8760/4,TRUE)*$S$10+_xlfn.NORM.DIST(E120,2*NeuErsetzungZeitpunktAnbieter3,NeuSigmafaktor*NeuAnbieter3Lebensdauer/8760/4,TRUE)*$S$10</f>
        <v>0</v>
      </c>
      <c r="T139" s="70">
        <f t="shared" ref="T139:AH139" si="538">_xlfn.NORM.DIST(F120,NeuErsetzungZeitpunktAnbieter3,NeuSigmafaktor*NeuAnbieter3Lebensdauer/8760/4,TRUE)*$S$10-_xlfn.NORM.DIST(E120,NeuErsetzungZeitpunktAnbieter3,NeuSigmafaktor*NeuAnbieter3Lebensdauer/8760/4,TRUE)*$S$10+_xlfn.NORM.DIST(F120,2*NeuErsetzungZeitpunktAnbieter3,NeuSigmafaktor*NeuAnbieter3Lebensdauer/8760/4,TRUE)*$S$10-_xlfn.NORM.DIST(E120,2*NeuErsetzungZeitpunktAnbieter3,NeuSigmafaktor*NeuAnbieter3Lebensdauer/8760/4,TRUE)*$S$10</f>
        <v>0</v>
      </c>
      <c r="U139" s="70">
        <f t="shared" si="538"/>
        <v>0</v>
      </c>
      <c r="V139" s="70">
        <f t="shared" si="538"/>
        <v>0</v>
      </c>
      <c r="W139" s="70">
        <f t="shared" si="538"/>
        <v>0</v>
      </c>
      <c r="X139" s="70">
        <f t="shared" si="538"/>
        <v>0</v>
      </c>
      <c r="Y139" s="70">
        <f t="shared" si="538"/>
        <v>0</v>
      </c>
      <c r="Z139" s="70">
        <f t="shared" si="538"/>
        <v>0</v>
      </c>
      <c r="AA139" s="70">
        <f t="shared" si="538"/>
        <v>0</v>
      </c>
      <c r="AB139" s="70">
        <f t="shared" si="538"/>
        <v>0</v>
      </c>
      <c r="AC139" s="70">
        <f t="shared" si="538"/>
        <v>0</v>
      </c>
      <c r="AD139" s="70">
        <f t="shared" si="538"/>
        <v>0</v>
      </c>
      <c r="AE139" s="70">
        <f t="shared" si="538"/>
        <v>0</v>
      </c>
      <c r="AF139" s="70">
        <f t="shared" si="538"/>
        <v>0</v>
      </c>
      <c r="AG139" s="70">
        <f t="shared" si="538"/>
        <v>0</v>
      </c>
      <c r="AH139" s="70">
        <f t="shared" si="538"/>
        <v>0</v>
      </c>
    </row>
    <row r="140" spans="2:34" ht="20.100000000000001" customHeight="1" x14ac:dyDescent="0.25">
      <c r="B140" s="96">
        <v>16</v>
      </c>
      <c r="D140" s="70"/>
      <c r="E140" s="70"/>
      <c r="F140" s="70"/>
      <c r="G140" s="70"/>
      <c r="H140" s="70"/>
      <c r="I140" s="70"/>
      <c r="J140" s="70"/>
      <c r="K140" s="70"/>
      <c r="L140" s="70"/>
      <c r="M140" s="70"/>
      <c r="N140" s="70"/>
      <c r="O140" s="70"/>
      <c r="P140" s="70"/>
      <c r="Q140" s="70"/>
      <c r="R140" s="70"/>
      <c r="S140" s="70"/>
      <c r="T140" s="70">
        <f>_xlfn.NORM.DIST(E120,NeuErsetzungZeitpunktAnbieter3,NeuSigmafaktor*NeuAnbieter3Lebensdauer/8760/4,TRUE)*$T$10+_xlfn.NORM.DIST(E120,2*NeuErsetzungZeitpunktAnbieter3,NeuSigmafaktor*NeuAnbieter3Lebensdauer/8760/4,TRUE)*$T$10</f>
        <v>0</v>
      </c>
      <c r="U140" s="70">
        <f t="shared" ref="U140:AH140" si="539">_xlfn.NORM.DIST(F120,NeuErsetzungZeitpunktAnbieter3,NeuSigmafaktor*NeuAnbieter3Lebensdauer/8760/4,TRUE)*$T$10-_xlfn.NORM.DIST(E120,NeuErsetzungZeitpunktAnbieter3,NeuSigmafaktor*NeuAnbieter3Lebensdauer/8760/4,TRUE)*$T$10+_xlfn.NORM.DIST(F120,2*NeuErsetzungZeitpunktAnbieter3,NeuSigmafaktor*NeuAnbieter3Lebensdauer/8760/4,TRUE)*$T$10-_xlfn.NORM.DIST(E120,2*NeuErsetzungZeitpunktAnbieter3,NeuSigmafaktor*NeuAnbieter3Lebensdauer/8760/4,TRUE)*$T$10</f>
        <v>0</v>
      </c>
      <c r="V140" s="70">
        <f t="shared" si="539"/>
        <v>0</v>
      </c>
      <c r="W140" s="70">
        <f t="shared" si="539"/>
        <v>0</v>
      </c>
      <c r="X140" s="70">
        <f t="shared" si="539"/>
        <v>0</v>
      </c>
      <c r="Y140" s="70">
        <f t="shared" si="539"/>
        <v>0</v>
      </c>
      <c r="Z140" s="70">
        <f t="shared" si="539"/>
        <v>0</v>
      </c>
      <c r="AA140" s="70">
        <f t="shared" si="539"/>
        <v>0</v>
      </c>
      <c r="AB140" s="70">
        <f t="shared" si="539"/>
        <v>0</v>
      </c>
      <c r="AC140" s="70">
        <f t="shared" si="539"/>
        <v>0</v>
      </c>
      <c r="AD140" s="70">
        <f t="shared" si="539"/>
        <v>0</v>
      </c>
      <c r="AE140" s="70">
        <f t="shared" si="539"/>
        <v>0</v>
      </c>
      <c r="AF140" s="70">
        <f t="shared" si="539"/>
        <v>0</v>
      </c>
      <c r="AG140" s="70">
        <f t="shared" si="539"/>
        <v>0</v>
      </c>
      <c r="AH140" s="70">
        <f t="shared" si="539"/>
        <v>0</v>
      </c>
    </row>
    <row r="141" spans="2:34" ht="20.100000000000001" customHeight="1" x14ac:dyDescent="0.25">
      <c r="B141" s="96">
        <v>17</v>
      </c>
      <c r="D141" s="70"/>
      <c r="E141" s="70"/>
      <c r="F141" s="70"/>
      <c r="G141" s="70"/>
      <c r="H141" s="70"/>
      <c r="I141" s="70"/>
      <c r="J141" s="70"/>
      <c r="K141" s="70"/>
      <c r="L141" s="70"/>
      <c r="M141" s="70"/>
      <c r="N141" s="70"/>
      <c r="O141" s="70"/>
      <c r="P141" s="70"/>
      <c r="Q141" s="70"/>
      <c r="R141" s="70"/>
      <c r="S141" s="70"/>
      <c r="T141" s="70"/>
      <c r="U141" s="70">
        <f>_xlfn.NORM.DIST(E120,NeuErsetzungZeitpunktAnbieter3,NeuSigmafaktor*NeuAnbieter3Lebensdauer/8760/4,TRUE)*$U$10+_xlfn.NORM.DIST(E120,2*NeuErsetzungZeitpunktAnbieter3,NeuSigmafaktor*NeuAnbieter3Lebensdauer/8760/4,TRUE)*$U$10</f>
        <v>0</v>
      </c>
      <c r="V141" s="70">
        <f t="shared" ref="V141:AH141" si="540">_xlfn.NORM.DIST(F120,NeuErsetzungZeitpunktAnbieter3,NeuSigmafaktor*NeuAnbieter3Lebensdauer/8760/4,TRUE)*$U$10-_xlfn.NORM.DIST(E120,NeuErsetzungZeitpunktAnbieter3,NeuSigmafaktor*NeuAnbieter3Lebensdauer/8760/4,TRUE)*$U$10+_xlfn.NORM.DIST(F120,2*NeuErsetzungZeitpunktAnbieter3,NeuSigmafaktor*NeuAnbieter3Lebensdauer/8760/4,TRUE)*$U$10-_xlfn.NORM.DIST(E120,2*NeuErsetzungZeitpunktAnbieter3,NeuSigmafaktor*NeuAnbieter3Lebensdauer/8760/4,TRUE)*$U$10</f>
        <v>0</v>
      </c>
      <c r="W141" s="70">
        <f t="shared" si="540"/>
        <v>0</v>
      </c>
      <c r="X141" s="70">
        <f t="shared" si="540"/>
        <v>0</v>
      </c>
      <c r="Y141" s="70">
        <f t="shared" si="540"/>
        <v>0</v>
      </c>
      <c r="Z141" s="70">
        <f t="shared" si="540"/>
        <v>0</v>
      </c>
      <c r="AA141" s="70">
        <f t="shared" si="540"/>
        <v>0</v>
      </c>
      <c r="AB141" s="70">
        <f t="shared" si="540"/>
        <v>0</v>
      </c>
      <c r="AC141" s="70">
        <f t="shared" si="540"/>
        <v>0</v>
      </c>
      <c r="AD141" s="70">
        <f t="shared" si="540"/>
        <v>0</v>
      </c>
      <c r="AE141" s="70">
        <f t="shared" si="540"/>
        <v>0</v>
      </c>
      <c r="AF141" s="70">
        <f t="shared" si="540"/>
        <v>0</v>
      </c>
      <c r="AG141" s="70">
        <f t="shared" si="540"/>
        <v>0</v>
      </c>
      <c r="AH141" s="70">
        <f t="shared" si="540"/>
        <v>0</v>
      </c>
    </row>
    <row r="142" spans="2:34" ht="20.100000000000001" customHeight="1" x14ac:dyDescent="0.25">
      <c r="B142" s="96">
        <v>18</v>
      </c>
      <c r="D142" s="70"/>
      <c r="E142" s="70"/>
      <c r="F142" s="70"/>
      <c r="G142" s="70"/>
      <c r="H142" s="70"/>
      <c r="I142" s="70"/>
      <c r="J142" s="70"/>
      <c r="K142" s="70"/>
      <c r="L142" s="70"/>
      <c r="M142" s="70"/>
      <c r="N142" s="70"/>
      <c r="O142" s="70"/>
      <c r="P142" s="70"/>
      <c r="Q142" s="70"/>
      <c r="R142" s="70"/>
      <c r="S142" s="70"/>
      <c r="T142" s="70"/>
      <c r="U142" s="70"/>
      <c r="V142" s="70">
        <f>_xlfn.NORM.DIST(E120,NeuErsetzungZeitpunktAnbieter3,NeuSigmafaktor*NeuAnbieter3Lebensdauer/8760/4,TRUE)*$V$10+_xlfn.NORM.DIST(E120,2*NeuErsetzungZeitpunktAnbieter3,NeuSigmafaktor*NeuAnbieter3Lebensdauer/8760/4,TRUE)*$V$10</f>
        <v>0</v>
      </c>
      <c r="W142" s="70">
        <f t="shared" ref="W142:AH142" si="541">_xlfn.NORM.DIST(F120,NeuErsetzungZeitpunktAnbieter3,NeuSigmafaktor*NeuAnbieter3Lebensdauer/8760/4,TRUE)*$V$10-_xlfn.NORM.DIST(E120,NeuErsetzungZeitpunktAnbieter3,NeuSigmafaktor*NeuAnbieter3Lebensdauer/8760/4,TRUE)*$V$10+_xlfn.NORM.DIST(F120,2*NeuErsetzungZeitpunktAnbieter3,NeuSigmafaktor*NeuAnbieter3Lebensdauer/8760/4,TRUE)*$V$10-_xlfn.NORM.DIST(E120,2*NeuErsetzungZeitpunktAnbieter3,NeuSigmafaktor*NeuAnbieter3Lebensdauer/8760/4,TRUE)*$V$10</f>
        <v>0</v>
      </c>
      <c r="X142" s="70">
        <f t="shared" si="541"/>
        <v>0</v>
      </c>
      <c r="Y142" s="70">
        <f t="shared" si="541"/>
        <v>0</v>
      </c>
      <c r="Z142" s="70">
        <f t="shared" si="541"/>
        <v>0</v>
      </c>
      <c r="AA142" s="70">
        <f t="shared" si="541"/>
        <v>0</v>
      </c>
      <c r="AB142" s="70">
        <f t="shared" si="541"/>
        <v>0</v>
      </c>
      <c r="AC142" s="70">
        <f t="shared" si="541"/>
        <v>0</v>
      </c>
      <c r="AD142" s="70">
        <f t="shared" si="541"/>
        <v>0</v>
      </c>
      <c r="AE142" s="70">
        <f t="shared" si="541"/>
        <v>0</v>
      </c>
      <c r="AF142" s="70">
        <f t="shared" si="541"/>
        <v>0</v>
      </c>
      <c r="AG142" s="70">
        <f t="shared" si="541"/>
        <v>0</v>
      </c>
      <c r="AH142" s="70">
        <f t="shared" si="541"/>
        <v>0</v>
      </c>
    </row>
    <row r="143" spans="2:34" ht="20.100000000000001" customHeight="1" x14ac:dyDescent="0.25">
      <c r="B143" s="96">
        <v>19</v>
      </c>
      <c r="D143" s="70"/>
      <c r="E143" s="70"/>
      <c r="F143" s="70"/>
      <c r="G143" s="70"/>
      <c r="H143" s="70"/>
      <c r="I143" s="70"/>
      <c r="J143" s="70"/>
      <c r="K143" s="70"/>
      <c r="L143" s="70"/>
      <c r="M143" s="70"/>
      <c r="N143" s="70"/>
      <c r="O143" s="70"/>
      <c r="P143" s="70"/>
      <c r="Q143" s="70"/>
      <c r="R143" s="70"/>
      <c r="S143" s="70"/>
      <c r="T143" s="70"/>
      <c r="U143" s="70"/>
      <c r="V143" s="70"/>
      <c r="W143" s="70">
        <f>_xlfn.NORM.DIST(E120,NeuErsetzungZeitpunktAnbieter3,NeuSigmafaktor*NeuAnbieter3Lebensdauer/8760/4,TRUE)*$W$10+_xlfn.NORM.DIST(E120,2*NeuErsetzungZeitpunktAnbieter3,NeuSigmafaktor*NeuAnbieter3Lebensdauer/8760/4,TRUE)*$W$10</f>
        <v>0</v>
      </c>
      <c r="X143" s="70">
        <f t="shared" ref="X143:AH143" si="542">_xlfn.NORM.DIST(F120,NeuErsetzungZeitpunktAnbieter3,NeuSigmafaktor*NeuAnbieter3Lebensdauer/8760/4,TRUE)*$W$10-_xlfn.NORM.DIST(E120,NeuErsetzungZeitpunktAnbieter3,NeuSigmafaktor*NeuAnbieter3Lebensdauer/8760/4,TRUE)*$W$10+_xlfn.NORM.DIST(F120,2*NeuErsetzungZeitpunktAnbieter3,NeuSigmafaktor*NeuAnbieter3Lebensdauer/8760/4,TRUE)*$W$10-_xlfn.NORM.DIST(E120,2*NeuErsetzungZeitpunktAnbieter3,NeuSigmafaktor*NeuAnbieter3Lebensdauer/8760/4,TRUE)*$W$10</f>
        <v>0</v>
      </c>
      <c r="Y143" s="70">
        <f t="shared" si="542"/>
        <v>0</v>
      </c>
      <c r="Z143" s="70">
        <f t="shared" si="542"/>
        <v>0</v>
      </c>
      <c r="AA143" s="70">
        <f t="shared" si="542"/>
        <v>0</v>
      </c>
      <c r="AB143" s="70">
        <f t="shared" si="542"/>
        <v>0</v>
      </c>
      <c r="AC143" s="70">
        <f t="shared" si="542"/>
        <v>0</v>
      </c>
      <c r="AD143" s="70">
        <f t="shared" si="542"/>
        <v>0</v>
      </c>
      <c r="AE143" s="70">
        <f t="shared" si="542"/>
        <v>0</v>
      </c>
      <c r="AF143" s="70">
        <f t="shared" si="542"/>
        <v>0</v>
      </c>
      <c r="AG143" s="70">
        <f t="shared" si="542"/>
        <v>0</v>
      </c>
      <c r="AH143" s="70">
        <f t="shared" si="542"/>
        <v>0</v>
      </c>
    </row>
    <row r="144" spans="2:34" ht="20.100000000000001" customHeight="1" x14ac:dyDescent="0.25">
      <c r="B144" s="96">
        <v>20</v>
      </c>
      <c r="D144" s="70"/>
      <c r="E144" s="70"/>
      <c r="F144" s="70"/>
      <c r="G144" s="70"/>
      <c r="H144" s="70"/>
      <c r="I144" s="70"/>
      <c r="J144" s="70"/>
      <c r="K144" s="70"/>
      <c r="L144" s="70"/>
      <c r="M144" s="70"/>
      <c r="N144" s="70"/>
      <c r="O144" s="70"/>
      <c r="P144" s="70"/>
      <c r="Q144" s="70"/>
      <c r="R144" s="70"/>
      <c r="S144" s="70"/>
      <c r="T144" s="70"/>
      <c r="U144" s="70"/>
      <c r="V144" s="70"/>
      <c r="W144" s="70"/>
      <c r="X144" s="70">
        <f>_xlfn.NORM.DIST(E120,NeuErsetzungZeitpunktAnbieter3,NeuSigmafaktor*NeuAnbieter3Lebensdauer/8760/4,TRUE)*$X$10+_xlfn.NORM.DIST(E120,2*NeuErsetzungZeitpunktAnbieter3,NeuSigmafaktor*NeuAnbieter3Lebensdauer/8760/4,TRUE)*$X$10</f>
        <v>0</v>
      </c>
      <c r="Y144" s="70">
        <f t="shared" ref="Y144:AH144" si="543">_xlfn.NORM.DIST(F120,NeuErsetzungZeitpunktAnbieter3,NeuSigmafaktor*NeuAnbieter3Lebensdauer/8760/4,TRUE)*$X$10-_xlfn.NORM.DIST(E120,NeuErsetzungZeitpunktAnbieter3,NeuSigmafaktor*NeuAnbieter3Lebensdauer/8760/4,TRUE)*$X$10+_xlfn.NORM.DIST(F120,2*NeuErsetzungZeitpunktAnbieter3,NeuSigmafaktor*NeuAnbieter3Lebensdauer/8760/4,TRUE)*$X$10-_xlfn.NORM.DIST(E120,2*NeuErsetzungZeitpunktAnbieter3,NeuSigmafaktor*NeuAnbieter3Lebensdauer/8760/4,TRUE)*$X$10</f>
        <v>0</v>
      </c>
      <c r="Z144" s="70">
        <f t="shared" si="543"/>
        <v>0</v>
      </c>
      <c r="AA144" s="70">
        <f t="shared" si="543"/>
        <v>0</v>
      </c>
      <c r="AB144" s="70">
        <f t="shared" si="543"/>
        <v>0</v>
      </c>
      <c r="AC144" s="70">
        <f t="shared" si="543"/>
        <v>0</v>
      </c>
      <c r="AD144" s="70">
        <f t="shared" si="543"/>
        <v>0</v>
      </c>
      <c r="AE144" s="70">
        <f t="shared" si="543"/>
        <v>0</v>
      </c>
      <c r="AF144" s="70">
        <f t="shared" si="543"/>
        <v>0</v>
      </c>
      <c r="AG144" s="70">
        <f t="shared" si="543"/>
        <v>0</v>
      </c>
      <c r="AH144" s="70">
        <f t="shared" si="543"/>
        <v>0</v>
      </c>
    </row>
    <row r="145" spans="2:34" ht="20.100000000000001" customHeight="1" x14ac:dyDescent="0.25">
      <c r="B145" s="95" t="s">
        <v>173</v>
      </c>
      <c r="E145" s="92">
        <f>ROUND(SUM(E125:E144),0)</f>
        <v>0</v>
      </c>
      <c r="F145" s="92">
        <f t="shared" ref="F145:AH145" si="544">ROUND(SUM(F125:F144),0)</f>
        <v>0</v>
      </c>
      <c r="G145" s="92">
        <f t="shared" si="544"/>
        <v>0</v>
      </c>
      <c r="H145" s="92">
        <f t="shared" si="544"/>
        <v>0</v>
      </c>
      <c r="I145" s="92">
        <f t="shared" si="544"/>
        <v>0</v>
      </c>
      <c r="J145" s="92">
        <f t="shared" si="544"/>
        <v>0</v>
      </c>
      <c r="K145" s="92">
        <f t="shared" si="544"/>
        <v>0</v>
      </c>
      <c r="L145" s="92">
        <f t="shared" si="544"/>
        <v>0</v>
      </c>
      <c r="M145" s="92">
        <f t="shared" si="544"/>
        <v>0</v>
      </c>
      <c r="N145" s="92">
        <f t="shared" si="544"/>
        <v>0</v>
      </c>
      <c r="O145" s="92">
        <f t="shared" si="544"/>
        <v>0</v>
      </c>
      <c r="P145" s="92">
        <f t="shared" si="544"/>
        <v>0</v>
      </c>
      <c r="Q145" s="92">
        <f t="shared" si="544"/>
        <v>0</v>
      </c>
      <c r="R145" s="92">
        <f t="shared" si="544"/>
        <v>0</v>
      </c>
      <c r="S145" s="92">
        <f t="shared" si="544"/>
        <v>0</v>
      </c>
      <c r="T145" s="92">
        <f t="shared" si="544"/>
        <v>0</v>
      </c>
      <c r="U145" s="92">
        <f t="shared" si="544"/>
        <v>0</v>
      </c>
      <c r="V145" s="92">
        <f t="shared" si="544"/>
        <v>0</v>
      </c>
      <c r="W145" s="92">
        <f t="shared" si="544"/>
        <v>0</v>
      </c>
      <c r="X145" s="92">
        <f t="shared" si="544"/>
        <v>0</v>
      </c>
      <c r="Y145" s="92">
        <f t="shared" si="544"/>
        <v>0</v>
      </c>
      <c r="Z145" s="92">
        <f t="shared" si="544"/>
        <v>0</v>
      </c>
      <c r="AA145" s="92">
        <f t="shared" si="544"/>
        <v>0</v>
      </c>
      <c r="AB145" s="92">
        <f t="shared" si="544"/>
        <v>0</v>
      </c>
      <c r="AC145" s="92">
        <f t="shared" si="544"/>
        <v>0</v>
      </c>
      <c r="AD145" s="92">
        <f t="shared" si="544"/>
        <v>0</v>
      </c>
      <c r="AE145" s="92">
        <f t="shared" si="544"/>
        <v>0</v>
      </c>
      <c r="AF145" s="92">
        <f t="shared" si="544"/>
        <v>0</v>
      </c>
      <c r="AG145" s="92">
        <f t="shared" si="544"/>
        <v>0</v>
      </c>
      <c r="AH145" s="92">
        <f t="shared" si="544"/>
        <v>0</v>
      </c>
    </row>
    <row r="146" spans="2:34" ht="20.100000000000001" customHeight="1" x14ac:dyDescent="0.25">
      <c r="B146" s="95" t="s">
        <v>168</v>
      </c>
      <c r="E146" s="92">
        <f t="shared" ref="E146:AH146" si="545">E32</f>
        <v>500</v>
      </c>
      <c r="F146" s="92">
        <f t="shared" si="545"/>
        <v>500</v>
      </c>
      <c r="G146" s="92">
        <f t="shared" si="545"/>
        <v>500</v>
      </c>
      <c r="H146" s="92">
        <f t="shared" si="545"/>
        <v>500</v>
      </c>
      <c r="I146" s="92">
        <f t="shared" si="545"/>
        <v>500</v>
      </c>
      <c r="J146" s="92">
        <f t="shared" si="545"/>
        <v>500</v>
      </c>
      <c r="K146" s="92">
        <f t="shared" si="545"/>
        <v>500</v>
      </c>
      <c r="L146" s="92">
        <f t="shared" si="545"/>
        <v>500</v>
      </c>
      <c r="M146" s="92">
        <f t="shared" si="545"/>
        <v>500</v>
      </c>
      <c r="N146" s="92">
        <f t="shared" si="545"/>
        <v>500</v>
      </c>
      <c r="O146" s="92">
        <f t="shared" si="545"/>
        <v>500</v>
      </c>
      <c r="P146" s="92">
        <f t="shared" si="545"/>
        <v>500</v>
      </c>
      <c r="Q146" s="92">
        <f t="shared" si="545"/>
        <v>500</v>
      </c>
      <c r="R146" s="92">
        <f t="shared" si="545"/>
        <v>500</v>
      </c>
      <c r="S146" s="92">
        <f t="shared" si="545"/>
        <v>500</v>
      </c>
      <c r="T146" s="92">
        <f t="shared" si="545"/>
        <v>500</v>
      </c>
      <c r="U146" s="92">
        <f t="shared" si="545"/>
        <v>500</v>
      </c>
      <c r="V146" s="92">
        <f t="shared" si="545"/>
        <v>500</v>
      </c>
      <c r="W146" s="92">
        <f t="shared" si="545"/>
        <v>500</v>
      </c>
      <c r="X146" s="92">
        <f t="shared" si="545"/>
        <v>500</v>
      </c>
      <c r="Y146" s="92">
        <f t="shared" si="545"/>
        <v>500</v>
      </c>
      <c r="Z146" s="92">
        <f t="shared" si="545"/>
        <v>500</v>
      </c>
      <c r="AA146" s="92">
        <f t="shared" si="545"/>
        <v>500</v>
      </c>
      <c r="AB146" s="92">
        <f t="shared" si="545"/>
        <v>500</v>
      </c>
      <c r="AC146" s="92">
        <f t="shared" si="545"/>
        <v>500</v>
      </c>
      <c r="AD146" s="92">
        <f t="shared" si="545"/>
        <v>500</v>
      </c>
      <c r="AE146" s="92">
        <f t="shared" si="545"/>
        <v>500</v>
      </c>
      <c r="AF146" s="92">
        <f t="shared" si="545"/>
        <v>500</v>
      </c>
      <c r="AG146" s="92">
        <f t="shared" si="545"/>
        <v>500</v>
      </c>
      <c r="AH146" s="92">
        <f t="shared" si="545"/>
        <v>500</v>
      </c>
    </row>
    <row r="147" spans="2:34" ht="20.100000000000001" customHeight="1" thickBot="1" x14ac:dyDescent="0.3">
      <c r="B147" s="95"/>
      <c r="Z147" s="92"/>
    </row>
    <row r="148" spans="2:34" ht="20.100000000000001" customHeight="1" x14ac:dyDescent="0.25">
      <c r="B148" s="108" t="s">
        <v>174</v>
      </c>
      <c r="C148" s="109"/>
      <c r="D148" s="110" t="s">
        <v>95</v>
      </c>
      <c r="E148" s="110">
        <f t="shared" ref="E148:AH148" si="546">E34</f>
        <v>0.12</v>
      </c>
      <c r="F148" s="110">
        <f t="shared" si="546"/>
        <v>0.12179999999999998</v>
      </c>
      <c r="G148" s="110">
        <f t="shared" si="546"/>
        <v>0.12362699999999996</v>
      </c>
      <c r="H148" s="110">
        <f t="shared" si="546"/>
        <v>0.12548140499999993</v>
      </c>
      <c r="I148" s="110">
        <f t="shared" si="546"/>
        <v>0.12736362607499993</v>
      </c>
      <c r="J148" s="110">
        <f t="shared" si="546"/>
        <v>0.1292740804661249</v>
      </c>
      <c r="K148" s="110">
        <f t="shared" si="546"/>
        <v>0.13121319167311676</v>
      </c>
      <c r="L148" s="110">
        <f t="shared" si="546"/>
        <v>0.13318138954821349</v>
      </c>
      <c r="M148" s="110">
        <f t="shared" si="546"/>
        <v>0.13517911039143668</v>
      </c>
      <c r="N148" s="110">
        <f t="shared" si="546"/>
        <v>0.1372067970473082</v>
      </c>
      <c r="O148" s="110">
        <f t="shared" si="546"/>
        <v>0.13926489900301783</v>
      </c>
      <c r="P148" s="110">
        <f t="shared" si="546"/>
        <v>0.14135387248806308</v>
      </c>
      <c r="Q148" s="110">
        <f t="shared" si="546"/>
        <v>0.143474180575384</v>
      </c>
      <c r="R148" s="110">
        <f t="shared" si="546"/>
        <v>0.14562629328401475</v>
      </c>
      <c r="S148" s="110">
        <f t="shared" si="546"/>
        <v>0.14781068768327493</v>
      </c>
      <c r="T148" s="110">
        <f t="shared" si="546"/>
        <v>0.15002784799852403</v>
      </c>
      <c r="U148" s="110">
        <f t="shared" si="546"/>
        <v>0.15227826571850187</v>
      </c>
      <c r="V148" s="110">
        <f t="shared" si="546"/>
        <v>0.15456243970427938</v>
      </c>
      <c r="W148" s="110">
        <f t="shared" si="546"/>
        <v>0.15688087629984354</v>
      </c>
      <c r="X148" s="110">
        <f t="shared" si="546"/>
        <v>0.1592340894443412</v>
      </c>
      <c r="Y148" s="110">
        <f t="shared" si="546"/>
        <v>0.16162260078600627</v>
      </c>
      <c r="Z148" s="110">
        <f t="shared" si="546"/>
        <v>0.16404693979779633</v>
      </c>
      <c r="AA148" s="110">
        <f t="shared" si="546"/>
        <v>0.16650764389476325</v>
      </c>
      <c r="AB148" s="110">
        <f t="shared" si="546"/>
        <v>0.16900525855318468</v>
      </c>
      <c r="AC148" s="110">
        <f t="shared" si="546"/>
        <v>0.17154033743148242</v>
      </c>
      <c r="AD148" s="110">
        <f t="shared" si="546"/>
        <v>0.17411344249295466</v>
      </c>
      <c r="AE148" s="110">
        <f t="shared" si="546"/>
        <v>0.17672514413034895</v>
      </c>
      <c r="AF148" s="110">
        <f t="shared" si="546"/>
        <v>0.17937602129230418</v>
      </c>
      <c r="AG148" s="110">
        <f t="shared" si="546"/>
        <v>0.18206666161168869</v>
      </c>
      <c r="AH148" s="111">
        <f t="shared" si="546"/>
        <v>0.18479766153586402</v>
      </c>
    </row>
    <row r="149" spans="2:34" ht="20.100000000000001" customHeight="1" x14ac:dyDescent="0.25">
      <c r="B149" s="112" t="s">
        <v>175</v>
      </c>
      <c r="D149" s="92" t="s">
        <v>105</v>
      </c>
      <c r="E149" s="92">
        <f t="shared" ref="E149:X149" si="547">NeuBetriebszeitJahrAnbieter3*NeuLeistungAnbieter3/1000*E148</f>
        <v>3.504</v>
      </c>
      <c r="F149" s="92">
        <f t="shared" si="547"/>
        <v>3.5565599999999993</v>
      </c>
      <c r="G149" s="92">
        <f t="shared" si="547"/>
        <v>3.6099083999999988</v>
      </c>
      <c r="H149" s="92">
        <f t="shared" si="547"/>
        <v>3.6640570259999978</v>
      </c>
      <c r="I149" s="92">
        <f t="shared" si="547"/>
        <v>3.7190178813899979</v>
      </c>
      <c r="J149" s="92">
        <f t="shared" si="547"/>
        <v>3.7748031496108472</v>
      </c>
      <c r="K149" s="92">
        <f t="shared" si="547"/>
        <v>3.8314251968550095</v>
      </c>
      <c r="L149" s="92">
        <f t="shared" si="547"/>
        <v>3.8888965748078337</v>
      </c>
      <c r="M149" s="92">
        <f t="shared" si="547"/>
        <v>3.9472300234299511</v>
      </c>
      <c r="N149" s="92">
        <f t="shared" si="547"/>
        <v>4.0064384737813992</v>
      </c>
      <c r="O149" s="92">
        <f t="shared" si="547"/>
        <v>4.0665350508881204</v>
      </c>
      <c r="P149" s="92">
        <f t="shared" si="547"/>
        <v>4.1275330766514422</v>
      </c>
      <c r="Q149" s="92">
        <f t="shared" si="547"/>
        <v>4.1894460728012124</v>
      </c>
      <c r="R149" s="92">
        <f t="shared" si="547"/>
        <v>4.2522877638932304</v>
      </c>
      <c r="S149" s="92">
        <f t="shared" si="547"/>
        <v>4.3160720803516277</v>
      </c>
      <c r="T149" s="92">
        <f t="shared" si="547"/>
        <v>4.3808131615569019</v>
      </c>
      <c r="U149" s="92">
        <f t="shared" si="547"/>
        <v>4.4465253589802547</v>
      </c>
      <c r="V149" s="92">
        <f t="shared" si="547"/>
        <v>4.5132232393649581</v>
      </c>
      <c r="W149" s="92">
        <f t="shared" si="547"/>
        <v>4.580921587955431</v>
      </c>
      <c r="X149" s="92">
        <f t="shared" si="547"/>
        <v>4.6496354117747627</v>
      </c>
      <c r="Y149" s="92">
        <f t="shared" ref="Y149:AH149" si="548">NeuBetriebszeitJahrAnbieter3*NeuLeistungAnbieter3/1000*Y148</f>
        <v>4.7193799429513827</v>
      </c>
      <c r="Z149" s="92">
        <f t="shared" si="548"/>
        <v>4.7901706420956529</v>
      </c>
      <c r="AA149" s="92">
        <f t="shared" si="548"/>
        <v>4.8620232017270864</v>
      </c>
      <c r="AB149" s="92">
        <f t="shared" si="548"/>
        <v>4.9349535497529926</v>
      </c>
      <c r="AC149" s="92">
        <f t="shared" si="548"/>
        <v>5.008977852999287</v>
      </c>
      <c r="AD149" s="92">
        <f t="shared" si="548"/>
        <v>5.0841125207942754</v>
      </c>
      <c r="AE149" s="92">
        <f t="shared" si="548"/>
        <v>5.1603742086061892</v>
      </c>
      <c r="AF149" s="92">
        <f t="shared" si="548"/>
        <v>5.2377798217352822</v>
      </c>
      <c r="AG149" s="92">
        <f t="shared" si="548"/>
        <v>5.3163465190613097</v>
      </c>
      <c r="AH149" s="113">
        <f t="shared" si="548"/>
        <v>5.3960917168472289</v>
      </c>
    </row>
    <row r="150" spans="2:34" ht="20.100000000000001" customHeight="1" thickBot="1" x14ac:dyDescent="0.3">
      <c r="B150" s="114" t="s">
        <v>176</v>
      </c>
      <c r="C150" s="115"/>
      <c r="D150" s="116" t="s">
        <v>196</v>
      </c>
      <c r="E150" s="116">
        <f>E149*E146</f>
        <v>1752</v>
      </c>
      <c r="F150" s="116">
        <f t="shared" ref="F150:AH150" si="549">F149*F146</f>
        <v>1778.2799999999997</v>
      </c>
      <c r="G150" s="116">
        <f t="shared" si="549"/>
        <v>1804.9541999999994</v>
      </c>
      <c r="H150" s="116">
        <f t="shared" si="549"/>
        <v>1832.0285129999988</v>
      </c>
      <c r="I150" s="116">
        <f t="shared" si="549"/>
        <v>1859.508940694999</v>
      </c>
      <c r="J150" s="116">
        <f t="shared" si="549"/>
        <v>1887.4015748054235</v>
      </c>
      <c r="K150" s="116">
        <f t="shared" si="549"/>
        <v>1915.7125984275046</v>
      </c>
      <c r="L150" s="116">
        <f t="shared" si="549"/>
        <v>1944.4482874039168</v>
      </c>
      <c r="M150" s="116">
        <f t="shared" si="549"/>
        <v>1973.6150117149755</v>
      </c>
      <c r="N150" s="116">
        <f t="shared" si="549"/>
        <v>2003.2192368906997</v>
      </c>
      <c r="O150" s="116">
        <f t="shared" si="549"/>
        <v>2033.2675254440601</v>
      </c>
      <c r="P150" s="116">
        <f t="shared" si="549"/>
        <v>2063.7665383257213</v>
      </c>
      <c r="Q150" s="116">
        <f t="shared" si="549"/>
        <v>2094.7230364006064</v>
      </c>
      <c r="R150" s="116">
        <f t="shared" si="549"/>
        <v>2126.1438819466152</v>
      </c>
      <c r="S150" s="116">
        <f t="shared" si="549"/>
        <v>2158.0360401758139</v>
      </c>
      <c r="T150" s="116">
        <f t="shared" si="549"/>
        <v>2190.4065807784509</v>
      </c>
      <c r="U150" s="116">
        <f t="shared" si="549"/>
        <v>2223.2626794901275</v>
      </c>
      <c r="V150" s="116">
        <f t="shared" si="549"/>
        <v>2256.6116196824792</v>
      </c>
      <c r="W150" s="116">
        <f t="shared" si="549"/>
        <v>2290.4607939777156</v>
      </c>
      <c r="X150" s="116">
        <f t="shared" si="549"/>
        <v>2324.8177058873812</v>
      </c>
      <c r="Y150" s="116">
        <f t="shared" si="549"/>
        <v>2359.6899714756914</v>
      </c>
      <c r="Z150" s="116">
        <f t="shared" si="549"/>
        <v>2395.0853210478263</v>
      </c>
      <c r="AA150" s="116">
        <f t="shared" si="549"/>
        <v>2431.0116008635432</v>
      </c>
      <c r="AB150" s="116">
        <f t="shared" si="549"/>
        <v>2467.4767748764962</v>
      </c>
      <c r="AC150" s="116">
        <f t="shared" si="549"/>
        <v>2504.4889264996436</v>
      </c>
      <c r="AD150" s="116">
        <f t="shared" si="549"/>
        <v>2542.0562603971375</v>
      </c>
      <c r="AE150" s="116">
        <f t="shared" si="549"/>
        <v>2580.1871043030947</v>
      </c>
      <c r="AF150" s="116">
        <f t="shared" si="549"/>
        <v>2618.889910867641</v>
      </c>
      <c r="AG150" s="116">
        <f t="shared" si="549"/>
        <v>2658.1732595306548</v>
      </c>
      <c r="AH150" s="117">
        <f t="shared" si="549"/>
        <v>2698.0458584236144</v>
      </c>
    </row>
    <row r="151" spans="2:34" ht="20.100000000000001" customHeight="1" x14ac:dyDescent="0.25">
      <c r="B151" s="95"/>
      <c r="Z151" s="92"/>
    </row>
    <row r="152" spans="2:34" ht="20.100000000000001" customHeight="1" x14ac:dyDescent="0.25">
      <c r="B152" s="95" t="s">
        <v>173</v>
      </c>
      <c r="E152" s="92">
        <f>E145</f>
        <v>0</v>
      </c>
      <c r="F152" s="92">
        <f t="shared" ref="F152:AH152" si="550">F145</f>
        <v>0</v>
      </c>
      <c r="G152" s="92">
        <f t="shared" si="550"/>
        <v>0</v>
      </c>
      <c r="H152" s="92">
        <f t="shared" si="550"/>
        <v>0</v>
      </c>
      <c r="I152" s="92">
        <f t="shared" si="550"/>
        <v>0</v>
      </c>
      <c r="J152" s="92">
        <f t="shared" si="550"/>
        <v>0</v>
      </c>
      <c r="K152" s="92">
        <f t="shared" si="550"/>
        <v>0</v>
      </c>
      <c r="L152" s="92">
        <f t="shared" si="550"/>
        <v>0</v>
      </c>
      <c r="M152" s="92">
        <f t="shared" si="550"/>
        <v>0</v>
      </c>
      <c r="N152" s="92">
        <f t="shared" si="550"/>
        <v>0</v>
      </c>
      <c r="O152" s="92">
        <f t="shared" si="550"/>
        <v>0</v>
      </c>
      <c r="P152" s="92">
        <f t="shared" si="550"/>
        <v>0</v>
      </c>
      <c r="Q152" s="92">
        <f t="shared" si="550"/>
        <v>0</v>
      </c>
      <c r="R152" s="92">
        <f t="shared" si="550"/>
        <v>0</v>
      </c>
      <c r="S152" s="92">
        <f t="shared" si="550"/>
        <v>0</v>
      </c>
      <c r="T152" s="92">
        <f t="shared" si="550"/>
        <v>0</v>
      </c>
      <c r="U152" s="92">
        <f t="shared" si="550"/>
        <v>0</v>
      </c>
      <c r="V152" s="92">
        <f t="shared" si="550"/>
        <v>0</v>
      </c>
      <c r="W152" s="92">
        <f t="shared" si="550"/>
        <v>0</v>
      </c>
      <c r="X152" s="92">
        <f t="shared" si="550"/>
        <v>0</v>
      </c>
      <c r="Y152" s="92">
        <f t="shared" si="550"/>
        <v>0</v>
      </c>
      <c r="Z152" s="92">
        <f t="shared" si="550"/>
        <v>0</v>
      </c>
      <c r="AA152" s="92">
        <f t="shared" si="550"/>
        <v>0</v>
      </c>
      <c r="AB152" s="92">
        <f t="shared" si="550"/>
        <v>0</v>
      </c>
      <c r="AC152" s="92">
        <f t="shared" si="550"/>
        <v>0</v>
      </c>
      <c r="AD152" s="92">
        <f t="shared" si="550"/>
        <v>0</v>
      </c>
      <c r="AE152" s="92">
        <f t="shared" si="550"/>
        <v>0</v>
      </c>
      <c r="AF152" s="92">
        <f t="shared" si="550"/>
        <v>0</v>
      </c>
      <c r="AG152" s="92">
        <f t="shared" si="550"/>
        <v>0</v>
      </c>
      <c r="AH152" s="92">
        <f t="shared" si="550"/>
        <v>0</v>
      </c>
    </row>
    <row r="153" spans="2:34" ht="20.100000000000001" customHeight="1" x14ac:dyDescent="0.25">
      <c r="B153" s="98" t="s">
        <v>183</v>
      </c>
      <c r="D153" s="70" t="s">
        <v>101</v>
      </c>
      <c r="E153" s="99">
        <f t="shared" ref="E153:AH153" si="551">E152*NeuReparaturDauerAnbieter3/60*E154</f>
        <v>0</v>
      </c>
      <c r="F153" s="99">
        <f t="shared" si="551"/>
        <v>0</v>
      </c>
      <c r="G153" s="99">
        <f t="shared" si="551"/>
        <v>0</v>
      </c>
      <c r="H153" s="99">
        <f t="shared" si="551"/>
        <v>0</v>
      </c>
      <c r="I153" s="99">
        <f t="shared" si="551"/>
        <v>0</v>
      </c>
      <c r="J153" s="99">
        <f t="shared" si="551"/>
        <v>0</v>
      </c>
      <c r="K153" s="99">
        <f t="shared" si="551"/>
        <v>0</v>
      </c>
      <c r="L153" s="99">
        <f t="shared" si="551"/>
        <v>0</v>
      </c>
      <c r="M153" s="99">
        <f t="shared" si="551"/>
        <v>0</v>
      </c>
      <c r="N153" s="99">
        <f t="shared" si="551"/>
        <v>0</v>
      </c>
      <c r="O153" s="99">
        <f t="shared" si="551"/>
        <v>0</v>
      </c>
      <c r="P153" s="99">
        <f t="shared" si="551"/>
        <v>0</v>
      </c>
      <c r="Q153" s="99">
        <f t="shared" si="551"/>
        <v>0</v>
      </c>
      <c r="R153" s="99">
        <f t="shared" si="551"/>
        <v>0</v>
      </c>
      <c r="S153" s="99">
        <f t="shared" si="551"/>
        <v>0</v>
      </c>
      <c r="T153" s="99">
        <f t="shared" si="551"/>
        <v>0</v>
      </c>
      <c r="U153" s="99">
        <f t="shared" si="551"/>
        <v>0</v>
      </c>
      <c r="V153" s="99">
        <f t="shared" si="551"/>
        <v>0</v>
      </c>
      <c r="W153" s="99">
        <f t="shared" si="551"/>
        <v>0</v>
      </c>
      <c r="X153" s="99">
        <f t="shared" si="551"/>
        <v>0</v>
      </c>
      <c r="Y153" s="99">
        <f t="shared" si="551"/>
        <v>0</v>
      </c>
      <c r="Z153" s="99">
        <f t="shared" si="551"/>
        <v>0</v>
      </c>
      <c r="AA153" s="99">
        <f t="shared" si="551"/>
        <v>0</v>
      </c>
      <c r="AB153" s="99">
        <f t="shared" si="551"/>
        <v>0</v>
      </c>
      <c r="AC153" s="99">
        <f t="shared" si="551"/>
        <v>0</v>
      </c>
      <c r="AD153" s="99">
        <f t="shared" si="551"/>
        <v>0</v>
      </c>
      <c r="AE153" s="99">
        <f t="shared" si="551"/>
        <v>0</v>
      </c>
      <c r="AF153" s="99">
        <f t="shared" si="551"/>
        <v>0</v>
      </c>
      <c r="AG153" s="99">
        <f t="shared" si="551"/>
        <v>0</v>
      </c>
      <c r="AH153" s="99">
        <f t="shared" si="551"/>
        <v>0</v>
      </c>
    </row>
    <row r="154" spans="2:34" ht="20.100000000000001" customHeight="1" x14ac:dyDescent="0.25">
      <c r="B154" s="98" t="s">
        <v>195</v>
      </c>
      <c r="D154" s="70" t="s">
        <v>101</v>
      </c>
      <c r="E154" s="99">
        <f t="shared" ref="E154:AH154" si="552">PersonalkostenWartungErsetzung*(1+Wartungskostenänderung/100)^(E120-1)</f>
        <v>20</v>
      </c>
      <c r="F154" s="99">
        <f t="shared" si="552"/>
        <v>20.2</v>
      </c>
      <c r="G154" s="99">
        <f t="shared" si="552"/>
        <v>20.402000000000001</v>
      </c>
      <c r="H154" s="99">
        <f t="shared" si="552"/>
        <v>20.606019999999997</v>
      </c>
      <c r="I154" s="99">
        <f t="shared" si="552"/>
        <v>20.8120802</v>
      </c>
      <c r="J154" s="99">
        <f t="shared" si="552"/>
        <v>21.020201002</v>
      </c>
      <c r="K154" s="99">
        <f t="shared" si="552"/>
        <v>21.230403012020002</v>
      </c>
      <c r="L154" s="99">
        <f t="shared" si="552"/>
        <v>21.442707042140196</v>
      </c>
      <c r="M154" s="99">
        <f t="shared" si="552"/>
        <v>21.657134112561604</v>
      </c>
      <c r="N154" s="99">
        <f t="shared" si="552"/>
        <v>21.873705453687222</v>
      </c>
      <c r="O154" s="99">
        <f t="shared" si="552"/>
        <v>22.092442508224096</v>
      </c>
      <c r="P154" s="99">
        <f t="shared" si="552"/>
        <v>22.31336693330633</v>
      </c>
      <c r="Q154" s="99">
        <f t="shared" si="552"/>
        <v>22.536500602639396</v>
      </c>
      <c r="R154" s="99">
        <f t="shared" si="552"/>
        <v>22.76186560866579</v>
      </c>
      <c r="S154" s="99">
        <f t="shared" si="552"/>
        <v>22.989484264752452</v>
      </c>
      <c r="T154" s="99">
        <f t="shared" si="552"/>
        <v>23.21937910739997</v>
      </c>
      <c r="U154" s="99">
        <f t="shared" si="552"/>
        <v>23.451572898473977</v>
      </c>
      <c r="V154" s="99">
        <f t="shared" si="552"/>
        <v>23.686088627458716</v>
      </c>
      <c r="W154" s="99">
        <f t="shared" si="552"/>
        <v>23.922949513733304</v>
      </c>
      <c r="X154" s="99">
        <f t="shared" si="552"/>
        <v>24.162179008870631</v>
      </c>
      <c r="Y154" s="99">
        <f t="shared" si="552"/>
        <v>24.403800798959342</v>
      </c>
      <c r="Z154" s="99">
        <f t="shared" si="552"/>
        <v>24.647838806948933</v>
      </c>
      <c r="AA154" s="99">
        <f t="shared" si="552"/>
        <v>24.894317195018427</v>
      </c>
      <c r="AB154" s="99">
        <f t="shared" si="552"/>
        <v>25.143260366968608</v>
      </c>
      <c r="AC154" s="99">
        <f t="shared" si="552"/>
        <v>25.3946929706383</v>
      </c>
      <c r="AD154" s="99">
        <f t="shared" si="552"/>
        <v>25.648639900344683</v>
      </c>
      <c r="AE154" s="99">
        <f t="shared" si="552"/>
        <v>25.905126299348133</v>
      </c>
      <c r="AF154" s="99">
        <f t="shared" si="552"/>
        <v>26.164177562341603</v>
      </c>
      <c r="AG154" s="99">
        <f t="shared" si="552"/>
        <v>26.425819337965024</v>
      </c>
      <c r="AH154" s="99">
        <f t="shared" si="552"/>
        <v>26.690077531344674</v>
      </c>
    </row>
    <row r="155" spans="2:34" ht="20.100000000000001" customHeight="1" x14ac:dyDescent="0.25">
      <c r="B155" s="98" t="s">
        <v>106</v>
      </c>
      <c r="D155" s="70" t="s">
        <v>101</v>
      </c>
      <c r="E155" s="99">
        <f t="shared" ref="E155:X155" si="553">E152*NeuPreisAnbieter3</f>
        <v>0</v>
      </c>
      <c r="F155" s="99">
        <f t="shared" si="553"/>
        <v>0</v>
      </c>
      <c r="G155" s="99">
        <f t="shared" si="553"/>
        <v>0</v>
      </c>
      <c r="H155" s="99">
        <f t="shared" si="553"/>
        <v>0</v>
      </c>
      <c r="I155" s="99">
        <f t="shared" si="553"/>
        <v>0</v>
      </c>
      <c r="J155" s="99">
        <f t="shared" si="553"/>
        <v>0</v>
      </c>
      <c r="K155" s="99">
        <f t="shared" si="553"/>
        <v>0</v>
      </c>
      <c r="L155" s="99">
        <f t="shared" si="553"/>
        <v>0</v>
      </c>
      <c r="M155" s="99">
        <f t="shared" si="553"/>
        <v>0</v>
      </c>
      <c r="N155" s="99">
        <f t="shared" si="553"/>
        <v>0</v>
      </c>
      <c r="O155" s="99">
        <f t="shared" si="553"/>
        <v>0</v>
      </c>
      <c r="P155" s="99">
        <f t="shared" si="553"/>
        <v>0</v>
      </c>
      <c r="Q155" s="99">
        <f t="shared" si="553"/>
        <v>0</v>
      </c>
      <c r="R155" s="99">
        <f t="shared" si="553"/>
        <v>0</v>
      </c>
      <c r="S155" s="99">
        <f t="shared" si="553"/>
        <v>0</v>
      </c>
      <c r="T155" s="99">
        <f t="shared" si="553"/>
        <v>0</v>
      </c>
      <c r="U155" s="99">
        <f t="shared" si="553"/>
        <v>0</v>
      </c>
      <c r="V155" s="99">
        <f t="shared" si="553"/>
        <v>0</v>
      </c>
      <c r="W155" s="99">
        <f t="shared" si="553"/>
        <v>0</v>
      </c>
      <c r="X155" s="99">
        <f t="shared" si="553"/>
        <v>0</v>
      </c>
      <c r="Y155" s="99">
        <f t="shared" ref="Y155:AH155" si="554">Y152*NeuPreisAnbieter3</f>
        <v>0</v>
      </c>
      <c r="Z155" s="99">
        <f t="shared" si="554"/>
        <v>0</v>
      </c>
      <c r="AA155" s="99">
        <f t="shared" si="554"/>
        <v>0</v>
      </c>
      <c r="AB155" s="99">
        <f t="shared" si="554"/>
        <v>0</v>
      </c>
      <c r="AC155" s="99">
        <f t="shared" si="554"/>
        <v>0</v>
      </c>
      <c r="AD155" s="99">
        <f t="shared" si="554"/>
        <v>0</v>
      </c>
      <c r="AE155" s="99">
        <f t="shared" si="554"/>
        <v>0</v>
      </c>
      <c r="AF155" s="99">
        <f t="shared" si="554"/>
        <v>0</v>
      </c>
      <c r="AG155" s="99">
        <f t="shared" si="554"/>
        <v>0</v>
      </c>
      <c r="AH155" s="99">
        <f t="shared" si="554"/>
        <v>0</v>
      </c>
    </row>
    <row r="156" spans="2:34" ht="20.100000000000001" customHeight="1" x14ac:dyDescent="0.25">
      <c r="B156" s="98" t="s">
        <v>177</v>
      </c>
      <c r="D156" s="70" t="s">
        <v>101</v>
      </c>
      <c r="E156" s="99">
        <f t="shared" ref="E156:X156" si="555">E152*NeuEntsorgungskostenAnbieter3</f>
        <v>0</v>
      </c>
      <c r="F156" s="99">
        <f t="shared" si="555"/>
        <v>0</v>
      </c>
      <c r="G156" s="99">
        <f t="shared" si="555"/>
        <v>0</v>
      </c>
      <c r="H156" s="99">
        <f t="shared" si="555"/>
        <v>0</v>
      </c>
      <c r="I156" s="99">
        <f t="shared" si="555"/>
        <v>0</v>
      </c>
      <c r="J156" s="99">
        <f t="shared" si="555"/>
        <v>0</v>
      </c>
      <c r="K156" s="99">
        <f t="shared" si="555"/>
        <v>0</v>
      </c>
      <c r="L156" s="99">
        <f t="shared" si="555"/>
        <v>0</v>
      </c>
      <c r="M156" s="99">
        <f t="shared" si="555"/>
        <v>0</v>
      </c>
      <c r="N156" s="99">
        <f t="shared" si="555"/>
        <v>0</v>
      </c>
      <c r="O156" s="99">
        <f t="shared" si="555"/>
        <v>0</v>
      </c>
      <c r="P156" s="99">
        <f t="shared" si="555"/>
        <v>0</v>
      </c>
      <c r="Q156" s="99">
        <f t="shared" si="555"/>
        <v>0</v>
      </c>
      <c r="R156" s="99">
        <f t="shared" si="555"/>
        <v>0</v>
      </c>
      <c r="S156" s="99">
        <f t="shared" si="555"/>
        <v>0</v>
      </c>
      <c r="T156" s="99">
        <f t="shared" si="555"/>
        <v>0</v>
      </c>
      <c r="U156" s="99">
        <f t="shared" si="555"/>
        <v>0</v>
      </c>
      <c r="V156" s="99">
        <f t="shared" si="555"/>
        <v>0</v>
      </c>
      <c r="W156" s="99">
        <f t="shared" si="555"/>
        <v>0</v>
      </c>
      <c r="X156" s="99">
        <f t="shared" si="555"/>
        <v>0</v>
      </c>
      <c r="Y156" s="99">
        <f t="shared" ref="Y156:AH156" si="556">Y152*NeuEntsorgungskostenAnbieter3</f>
        <v>0</v>
      </c>
      <c r="Z156" s="99">
        <f t="shared" si="556"/>
        <v>0</v>
      </c>
      <c r="AA156" s="99">
        <f t="shared" si="556"/>
        <v>0</v>
      </c>
      <c r="AB156" s="99">
        <f t="shared" si="556"/>
        <v>0</v>
      </c>
      <c r="AC156" s="99">
        <f t="shared" si="556"/>
        <v>0</v>
      </c>
      <c r="AD156" s="99">
        <f t="shared" si="556"/>
        <v>0</v>
      </c>
      <c r="AE156" s="99">
        <f t="shared" si="556"/>
        <v>0</v>
      </c>
      <c r="AF156" s="99">
        <f t="shared" si="556"/>
        <v>0</v>
      </c>
      <c r="AG156" s="99">
        <f t="shared" si="556"/>
        <v>0</v>
      </c>
      <c r="AH156" s="99">
        <f t="shared" si="556"/>
        <v>0</v>
      </c>
    </row>
    <row r="157" spans="2:34" ht="20.100000000000001" customHeight="1" x14ac:dyDescent="0.25">
      <c r="B157" s="98" t="s">
        <v>178</v>
      </c>
      <c r="D157" s="70" t="s">
        <v>101</v>
      </c>
      <c r="E157" s="99">
        <f t="shared" ref="E157:X157" si="557">E152*NeuRecyclingwertAnbieter3</f>
        <v>0</v>
      </c>
      <c r="F157" s="99">
        <f t="shared" si="557"/>
        <v>0</v>
      </c>
      <c r="G157" s="99">
        <f t="shared" si="557"/>
        <v>0</v>
      </c>
      <c r="H157" s="99">
        <f t="shared" si="557"/>
        <v>0</v>
      </c>
      <c r="I157" s="99">
        <f t="shared" si="557"/>
        <v>0</v>
      </c>
      <c r="J157" s="99">
        <f t="shared" si="557"/>
        <v>0</v>
      </c>
      <c r="K157" s="99">
        <f t="shared" si="557"/>
        <v>0</v>
      </c>
      <c r="L157" s="99">
        <f t="shared" si="557"/>
        <v>0</v>
      </c>
      <c r="M157" s="99">
        <f t="shared" si="557"/>
        <v>0</v>
      </c>
      <c r="N157" s="99">
        <f t="shared" si="557"/>
        <v>0</v>
      </c>
      <c r="O157" s="99">
        <f t="shared" si="557"/>
        <v>0</v>
      </c>
      <c r="P157" s="99">
        <f t="shared" si="557"/>
        <v>0</v>
      </c>
      <c r="Q157" s="99">
        <f t="shared" si="557"/>
        <v>0</v>
      </c>
      <c r="R157" s="99">
        <f t="shared" si="557"/>
        <v>0</v>
      </c>
      <c r="S157" s="99">
        <f t="shared" si="557"/>
        <v>0</v>
      </c>
      <c r="T157" s="99">
        <f t="shared" si="557"/>
        <v>0</v>
      </c>
      <c r="U157" s="99">
        <f t="shared" si="557"/>
        <v>0</v>
      </c>
      <c r="V157" s="99">
        <f t="shared" si="557"/>
        <v>0</v>
      </c>
      <c r="W157" s="99">
        <f t="shared" si="557"/>
        <v>0</v>
      </c>
      <c r="X157" s="99">
        <f t="shared" si="557"/>
        <v>0</v>
      </c>
      <c r="Y157" s="99">
        <f t="shared" ref="Y157:AH157" si="558">Y152*NeuRecyclingwertAnbieter3</f>
        <v>0</v>
      </c>
      <c r="Z157" s="99">
        <f t="shared" si="558"/>
        <v>0</v>
      </c>
      <c r="AA157" s="99">
        <f t="shared" si="558"/>
        <v>0</v>
      </c>
      <c r="AB157" s="99">
        <f t="shared" si="558"/>
        <v>0</v>
      </c>
      <c r="AC157" s="99">
        <f t="shared" si="558"/>
        <v>0</v>
      </c>
      <c r="AD157" s="99">
        <f t="shared" si="558"/>
        <v>0</v>
      </c>
      <c r="AE157" s="99">
        <f t="shared" si="558"/>
        <v>0</v>
      </c>
      <c r="AF157" s="99">
        <f t="shared" si="558"/>
        <v>0</v>
      </c>
      <c r="AG157" s="99">
        <f t="shared" si="558"/>
        <v>0</v>
      </c>
      <c r="AH157" s="99">
        <f t="shared" si="558"/>
        <v>0</v>
      </c>
    </row>
    <row r="158" spans="2:34" ht="20.100000000000001" customHeight="1" x14ac:dyDescent="0.25">
      <c r="B158" s="96" t="s">
        <v>179</v>
      </c>
      <c r="D158" s="70" t="s">
        <v>101</v>
      </c>
      <c r="E158" s="99">
        <f t="shared" ref="E158:AH158" si="559">IF(MOD(E120,NeuReinigungsintervallAnbieter3)&gt;0,0,E146*NeuReinigungsDauerAnbieter3/60*E159)</f>
        <v>0</v>
      </c>
      <c r="F158" s="99">
        <f t="shared" si="559"/>
        <v>0</v>
      </c>
      <c r="G158" s="99">
        <f t="shared" si="559"/>
        <v>0</v>
      </c>
      <c r="H158" s="99">
        <f t="shared" si="559"/>
        <v>0</v>
      </c>
      <c r="I158" s="99">
        <f t="shared" si="559"/>
        <v>520.30200500000001</v>
      </c>
      <c r="J158" s="99">
        <f t="shared" si="559"/>
        <v>0</v>
      </c>
      <c r="K158" s="99">
        <f t="shared" si="559"/>
        <v>0</v>
      </c>
      <c r="L158" s="99">
        <f t="shared" si="559"/>
        <v>0</v>
      </c>
      <c r="M158" s="99">
        <f t="shared" si="559"/>
        <v>0</v>
      </c>
      <c r="N158" s="99">
        <f t="shared" si="559"/>
        <v>546.84263634218053</v>
      </c>
      <c r="O158" s="99">
        <f t="shared" si="559"/>
        <v>0</v>
      </c>
      <c r="P158" s="99">
        <f t="shared" si="559"/>
        <v>0</v>
      </c>
      <c r="Q158" s="99">
        <f t="shared" si="559"/>
        <v>0</v>
      </c>
      <c r="R158" s="99">
        <f t="shared" si="559"/>
        <v>0</v>
      </c>
      <c r="S158" s="99">
        <f t="shared" si="559"/>
        <v>574.73710661881125</v>
      </c>
      <c r="T158" s="99">
        <f t="shared" si="559"/>
        <v>0</v>
      </c>
      <c r="U158" s="99">
        <f t="shared" si="559"/>
        <v>0</v>
      </c>
      <c r="V158" s="99">
        <f t="shared" si="559"/>
        <v>0</v>
      </c>
      <c r="W158" s="99">
        <f t="shared" si="559"/>
        <v>0</v>
      </c>
      <c r="X158" s="99">
        <f t="shared" si="559"/>
        <v>604.05447522176576</v>
      </c>
      <c r="Y158" s="99">
        <f t="shared" si="559"/>
        <v>0</v>
      </c>
      <c r="Z158" s="99">
        <f t="shared" si="559"/>
        <v>0</v>
      </c>
      <c r="AA158" s="99">
        <f t="shared" si="559"/>
        <v>0</v>
      </c>
      <c r="AB158" s="99">
        <f t="shared" si="559"/>
        <v>0</v>
      </c>
      <c r="AC158" s="99">
        <f t="shared" si="559"/>
        <v>634.86732426595745</v>
      </c>
      <c r="AD158" s="99">
        <f t="shared" si="559"/>
        <v>0</v>
      </c>
      <c r="AE158" s="99">
        <f t="shared" si="559"/>
        <v>0</v>
      </c>
      <c r="AF158" s="99">
        <f t="shared" si="559"/>
        <v>0</v>
      </c>
      <c r="AG158" s="99">
        <f t="shared" si="559"/>
        <v>0</v>
      </c>
      <c r="AH158" s="99">
        <f t="shared" si="559"/>
        <v>667.25193828361682</v>
      </c>
    </row>
    <row r="159" spans="2:34" ht="20.100000000000001" customHeight="1" x14ac:dyDescent="0.25">
      <c r="B159" s="96" t="s">
        <v>194</v>
      </c>
      <c r="D159" s="70" t="s">
        <v>101</v>
      </c>
      <c r="E159" s="99">
        <f t="shared" ref="E159:AH159" si="560">PersonalkostenReinigung*(1+PersonalkostenÄnderung/100)^(E120-1)</f>
        <v>10</v>
      </c>
      <c r="F159" s="99">
        <f t="shared" si="560"/>
        <v>10.1</v>
      </c>
      <c r="G159" s="99">
        <f t="shared" si="560"/>
        <v>10.201000000000001</v>
      </c>
      <c r="H159" s="99">
        <f t="shared" si="560"/>
        <v>10.303009999999999</v>
      </c>
      <c r="I159" s="99">
        <f t="shared" si="560"/>
        <v>10.4060401</v>
      </c>
      <c r="J159" s="99">
        <f t="shared" si="560"/>
        <v>10.510100501</v>
      </c>
      <c r="K159" s="99">
        <f t="shared" si="560"/>
        <v>10.615201506010001</v>
      </c>
      <c r="L159" s="99">
        <f t="shared" si="560"/>
        <v>10.721353521070098</v>
      </c>
      <c r="M159" s="99">
        <f t="shared" si="560"/>
        <v>10.828567056280802</v>
      </c>
      <c r="N159" s="99">
        <f t="shared" si="560"/>
        <v>10.936852726843611</v>
      </c>
      <c r="O159" s="99">
        <f t="shared" si="560"/>
        <v>11.046221254112048</v>
      </c>
      <c r="P159" s="99">
        <f t="shared" si="560"/>
        <v>11.156683466653165</v>
      </c>
      <c r="Q159" s="99">
        <f t="shared" si="560"/>
        <v>11.268250301319698</v>
      </c>
      <c r="R159" s="99">
        <f t="shared" si="560"/>
        <v>11.380932804332895</v>
      </c>
      <c r="S159" s="99">
        <f t="shared" si="560"/>
        <v>11.494742132376226</v>
      </c>
      <c r="T159" s="99">
        <f t="shared" si="560"/>
        <v>11.609689553699985</v>
      </c>
      <c r="U159" s="99">
        <f t="shared" si="560"/>
        <v>11.725786449236988</v>
      </c>
      <c r="V159" s="99">
        <f t="shared" si="560"/>
        <v>11.843044313729358</v>
      </c>
      <c r="W159" s="99">
        <f t="shared" si="560"/>
        <v>11.961474756866652</v>
      </c>
      <c r="X159" s="99">
        <f t="shared" si="560"/>
        <v>12.081089504435315</v>
      </c>
      <c r="Y159" s="99">
        <f t="shared" si="560"/>
        <v>12.201900399479671</v>
      </c>
      <c r="Z159" s="99">
        <f t="shared" si="560"/>
        <v>12.323919403474466</v>
      </c>
      <c r="AA159" s="99">
        <f t="shared" si="560"/>
        <v>12.447158597509214</v>
      </c>
      <c r="AB159" s="99">
        <f t="shared" si="560"/>
        <v>12.571630183484304</v>
      </c>
      <c r="AC159" s="99">
        <f t="shared" si="560"/>
        <v>12.69734648531915</v>
      </c>
      <c r="AD159" s="99">
        <f t="shared" si="560"/>
        <v>12.824319950172342</v>
      </c>
      <c r="AE159" s="99">
        <f t="shared" si="560"/>
        <v>12.952563149674067</v>
      </c>
      <c r="AF159" s="99">
        <f t="shared" si="560"/>
        <v>13.082088781170802</v>
      </c>
      <c r="AG159" s="99">
        <f t="shared" si="560"/>
        <v>13.212909668982512</v>
      </c>
      <c r="AH159" s="99">
        <f t="shared" si="560"/>
        <v>13.345038765672337</v>
      </c>
    </row>
    <row r="160" spans="2:34" ht="20.100000000000001" customHeight="1" x14ac:dyDescent="0.25">
      <c r="B160" s="96" t="s">
        <v>182</v>
      </c>
      <c r="D160" s="70" t="s">
        <v>101</v>
      </c>
      <c r="E160" s="99">
        <f t="shared" ref="E160:X160" si="561">E146*NeuUngeplantAnbieter2/100*(NeuReparaturDauerAnbieter2/60*PersonalkostenWartungErsetzung+NeuPreisAnbieter2+NeuEntsorgungskostenAnbieter2-NeuRecyclingwertAnbieter2)</f>
        <v>5.75</v>
      </c>
      <c r="F160" s="99">
        <f t="shared" si="561"/>
        <v>5.75</v>
      </c>
      <c r="G160" s="99">
        <f t="shared" si="561"/>
        <v>5.75</v>
      </c>
      <c r="H160" s="99">
        <f t="shared" si="561"/>
        <v>5.75</v>
      </c>
      <c r="I160" s="99">
        <f t="shared" si="561"/>
        <v>5.75</v>
      </c>
      <c r="J160" s="99">
        <f t="shared" si="561"/>
        <v>5.75</v>
      </c>
      <c r="K160" s="99">
        <f t="shared" si="561"/>
        <v>5.75</v>
      </c>
      <c r="L160" s="99">
        <f t="shared" si="561"/>
        <v>5.75</v>
      </c>
      <c r="M160" s="99">
        <f t="shared" si="561"/>
        <v>5.75</v>
      </c>
      <c r="N160" s="99">
        <f t="shared" si="561"/>
        <v>5.75</v>
      </c>
      <c r="O160" s="99">
        <f t="shared" si="561"/>
        <v>5.75</v>
      </c>
      <c r="P160" s="99">
        <f t="shared" si="561"/>
        <v>5.75</v>
      </c>
      <c r="Q160" s="99">
        <f t="shared" si="561"/>
        <v>5.75</v>
      </c>
      <c r="R160" s="99">
        <f t="shared" si="561"/>
        <v>5.75</v>
      </c>
      <c r="S160" s="99">
        <f t="shared" si="561"/>
        <v>5.75</v>
      </c>
      <c r="T160" s="99">
        <f t="shared" si="561"/>
        <v>5.75</v>
      </c>
      <c r="U160" s="99">
        <f t="shared" si="561"/>
        <v>5.75</v>
      </c>
      <c r="V160" s="99">
        <f t="shared" si="561"/>
        <v>5.75</v>
      </c>
      <c r="W160" s="99">
        <f t="shared" si="561"/>
        <v>5.75</v>
      </c>
      <c r="X160" s="99">
        <f t="shared" si="561"/>
        <v>5.75</v>
      </c>
      <c r="Y160" s="99">
        <f t="shared" ref="Y160:AH160" si="562">Y146*NeuUngeplantAnbieter2/100*(NeuReparaturDauerAnbieter2/60*PersonalkostenWartungErsetzung+NeuPreisAnbieter2+NeuEntsorgungskostenAnbieter2-NeuRecyclingwertAnbieter2)</f>
        <v>5.75</v>
      </c>
      <c r="Z160" s="99">
        <f t="shared" si="562"/>
        <v>5.75</v>
      </c>
      <c r="AA160" s="99">
        <f t="shared" si="562"/>
        <v>5.75</v>
      </c>
      <c r="AB160" s="99">
        <f t="shared" si="562"/>
        <v>5.75</v>
      </c>
      <c r="AC160" s="99">
        <f t="shared" si="562"/>
        <v>5.75</v>
      </c>
      <c r="AD160" s="99">
        <f t="shared" si="562"/>
        <v>5.75</v>
      </c>
      <c r="AE160" s="99">
        <f t="shared" si="562"/>
        <v>5.75</v>
      </c>
      <c r="AF160" s="99">
        <f t="shared" si="562"/>
        <v>5.75</v>
      </c>
      <c r="AG160" s="99">
        <f t="shared" si="562"/>
        <v>5.75</v>
      </c>
      <c r="AH160" s="99">
        <f t="shared" si="562"/>
        <v>5.75</v>
      </c>
    </row>
    <row r="161" spans="1:34" ht="20.100000000000001" customHeight="1" x14ac:dyDescent="0.25">
      <c r="B161" s="95" t="s">
        <v>181</v>
      </c>
      <c r="D161" s="92" t="s">
        <v>101</v>
      </c>
      <c r="E161" s="101">
        <f>E153+E155+E156-E157+E158+E160+E162</f>
        <v>5.75</v>
      </c>
      <c r="F161" s="101">
        <f t="shared" ref="F161:AH161" si="563">F153+F155+F156-F157+F158+F160+F162</f>
        <v>5.75</v>
      </c>
      <c r="G161" s="101">
        <f t="shared" si="563"/>
        <v>5.75</v>
      </c>
      <c r="H161" s="101">
        <f t="shared" si="563"/>
        <v>5.75</v>
      </c>
      <c r="I161" s="101">
        <f t="shared" si="563"/>
        <v>526.05200500000001</v>
      </c>
      <c r="J161" s="101">
        <f t="shared" si="563"/>
        <v>5.75</v>
      </c>
      <c r="K161" s="101">
        <f t="shared" si="563"/>
        <v>5.75</v>
      </c>
      <c r="L161" s="101">
        <f t="shared" si="563"/>
        <v>5.75</v>
      </c>
      <c r="M161" s="101">
        <f t="shared" si="563"/>
        <v>5.75</v>
      </c>
      <c r="N161" s="101">
        <f t="shared" si="563"/>
        <v>552.59263634218053</v>
      </c>
      <c r="O161" s="101">
        <f t="shared" si="563"/>
        <v>5.75</v>
      </c>
      <c r="P161" s="101">
        <f t="shared" si="563"/>
        <v>5.75</v>
      </c>
      <c r="Q161" s="101">
        <f t="shared" si="563"/>
        <v>5.75</v>
      </c>
      <c r="R161" s="101">
        <f t="shared" si="563"/>
        <v>5.75</v>
      </c>
      <c r="S161" s="101">
        <f t="shared" si="563"/>
        <v>580.48710661881125</v>
      </c>
      <c r="T161" s="101">
        <f t="shared" si="563"/>
        <v>5.75</v>
      </c>
      <c r="U161" s="101">
        <f t="shared" si="563"/>
        <v>5.75</v>
      </c>
      <c r="V161" s="101">
        <f t="shared" si="563"/>
        <v>5.75</v>
      </c>
      <c r="W161" s="101">
        <f t="shared" si="563"/>
        <v>5.75</v>
      </c>
      <c r="X161" s="101">
        <f t="shared" si="563"/>
        <v>609.80447522176576</v>
      </c>
      <c r="Y161" s="101">
        <f t="shared" si="563"/>
        <v>5.75</v>
      </c>
      <c r="Z161" s="101">
        <f t="shared" si="563"/>
        <v>5.75</v>
      </c>
      <c r="AA161" s="101">
        <f t="shared" si="563"/>
        <v>5.75</v>
      </c>
      <c r="AB161" s="101">
        <f t="shared" si="563"/>
        <v>5.75</v>
      </c>
      <c r="AC161" s="101">
        <f t="shared" si="563"/>
        <v>640.61732426595745</v>
      </c>
      <c r="AD161" s="101">
        <f t="shared" si="563"/>
        <v>5.75</v>
      </c>
      <c r="AE161" s="101">
        <f t="shared" si="563"/>
        <v>5.75</v>
      </c>
      <c r="AF161" s="101">
        <f t="shared" si="563"/>
        <v>5.75</v>
      </c>
      <c r="AG161" s="101">
        <f t="shared" si="563"/>
        <v>5.75</v>
      </c>
      <c r="AH161" s="101">
        <f t="shared" si="563"/>
        <v>673.00193828361682</v>
      </c>
    </row>
    <row r="162" spans="1:34" ht="20.100000000000001" customHeight="1" x14ac:dyDescent="0.25">
      <c r="B162" s="95" t="s">
        <v>152</v>
      </c>
      <c r="D162" s="92" t="s">
        <v>101</v>
      </c>
      <c r="E162" s="92">
        <f t="shared" ref="E162:X162" si="564">NeuPlatzmieteAnbieter3*E146</f>
        <v>0</v>
      </c>
      <c r="F162" s="92">
        <f t="shared" si="564"/>
        <v>0</v>
      </c>
      <c r="G162" s="92">
        <f t="shared" si="564"/>
        <v>0</v>
      </c>
      <c r="H162" s="92">
        <f t="shared" si="564"/>
        <v>0</v>
      </c>
      <c r="I162" s="92">
        <f t="shared" si="564"/>
        <v>0</v>
      </c>
      <c r="J162" s="92">
        <f t="shared" si="564"/>
        <v>0</v>
      </c>
      <c r="K162" s="92">
        <f t="shared" si="564"/>
        <v>0</v>
      </c>
      <c r="L162" s="92">
        <f t="shared" si="564"/>
        <v>0</v>
      </c>
      <c r="M162" s="92">
        <f t="shared" si="564"/>
        <v>0</v>
      </c>
      <c r="N162" s="92">
        <f t="shared" si="564"/>
        <v>0</v>
      </c>
      <c r="O162" s="92">
        <f t="shared" si="564"/>
        <v>0</v>
      </c>
      <c r="P162" s="92">
        <f t="shared" si="564"/>
        <v>0</v>
      </c>
      <c r="Q162" s="92">
        <f t="shared" si="564"/>
        <v>0</v>
      </c>
      <c r="R162" s="92">
        <f t="shared" si="564"/>
        <v>0</v>
      </c>
      <c r="S162" s="92">
        <f t="shared" si="564"/>
        <v>0</v>
      </c>
      <c r="T162" s="92">
        <f t="shared" si="564"/>
        <v>0</v>
      </c>
      <c r="U162" s="92">
        <f t="shared" si="564"/>
        <v>0</v>
      </c>
      <c r="V162" s="92">
        <f t="shared" si="564"/>
        <v>0</v>
      </c>
      <c r="W162" s="92">
        <f t="shared" si="564"/>
        <v>0</v>
      </c>
      <c r="X162" s="92">
        <f t="shared" si="564"/>
        <v>0</v>
      </c>
      <c r="Y162" s="92">
        <f t="shared" ref="Y162:AH162" si="565">NeuPlatzmieteAnbieter3*Y146</f>
        <v>0</v>
      </c>
      <c r="Z162" s="92">
        <f t="shared" si="565"/>
        <v>0</v>
      </c>
      <c r="AA162" s="92">
        <f t="shared" si="565"/>
        <v>0</v>
      </c>
      <c r="AB162" s="92">
        <f t="shared" si="565"/>
        <v>0</v>
      </c>
      <c r="AC162" s="92">
        <f t="shared" si="565"/>
        <v>0</v>
      </c>
      <c r="AD162" s="92">
        <f t="shared" si="565"/>
        <v>0</v>
      </c>
      <c r="AE162" s="92">
        <f t="shared" si="565"/>
        <v>0</v>
      </c>
      <c r="AF162" s="92">
        <f t="shared" si="565"/>
        <v>0</v>
      </c>
      <c r="AG162" s="92">
        <f t="shared" si="565"/>
        <v>0</v>
      </c>
      <c r="AH162" s="92">
        <f t="shared" si="565"/>
        <v>0</v>
      </c>
    </row>
    <row r="163" spans="1:34" ht="20.100000000000001" customHeight="1" thickBot="1" x14ac:dyDescent="0.3">
      <c r="B163" s="95"/>
      <c r="Z163" s="92"/>
    </row>
    <row r="164" spans="1:34" ht="20.100000000000001" customHeight="1" thickBot="1" x14ac:dyDescent="0.3">
      <c r="B164" s="123" t="s">
        <v>184</v>
      </c>
      <c r="C164" s="124"/>
      <c r="D164" s="125" t="s">
        <v>101</v>
      </c>
      <c r="E164" s="126">
        <f>E122+E123+E150+E161+E162</f>
        <v>7591.0833333333339</v>
      </c>
      <c r="F164" s="126">
        <f t="shared" ref="F164:AH164" si="566">F122+F123+F150+F161+F162</f>
        <v>1784.0299999999997</v>
      </c>
      <c r="G164" s="126">
        <f t="shared" si="566"/>
        <v>1810.7041999999994</v>
      </c>
      <c r="H164" s="126">
        <f t="shared" si="566"/>
        <v>1837.7785129999988</v>
      </c>
      <c r="I164" s="126">
        <f t="shared" si="566"/>
        <v>2385.5609456949987</v>
      </c>
      <c r="J164" s="126">
        <f t="shared" si="566"/>
        <v>1893.1515748054235</v>
      </c>
      <c r="K164" s="126">
        <f t="shared" si="566"/>
        <v>1921.4625984275046</v>
      </c>
      <c r="L164" s="126">
        <f t="shared" si="566"/>
        <v>1950.1982874039168</v>
      </c>
      <c r="M164" s="126">
        <f t="shared" si="566"/>
        <v>1979.3650117149755</v>
      </c>
      <c r="N164" s="126">
        <f t="shared" si="566"/>
        <v>2555.8118732328803</v>
      </c>
      <c r="O164" s="126">
        <f t="shared" si="566"/>
        <v>2039.0175254440601</v>
      </c>
      <c r="P164" s="126">
        <f t="shared" si="566"/>
        <v>2069.5165383257213</v>
      </c>
      <c r="Q164" s="126">
        <f t="shared" si="566"/>
        <v>2100.4730364006064</v>
      </c>
      <c r="R164" s="126">
        <f t="shared" si="566"/>
        <v>2131.8938819466152</v>
      </c>
      <c r="S164" s="126">
        <f t="shared" si="566"/>
        <v>2738.5231467946251</v>
      </c>
      <c r="T164" s="126">
        <f t="shared" si="566"/>
        <v>2196.1565807784509</v>
      </c>
      <c r="U164" s="126">
        <f t="shared" si="566"/>
        <v>2229.0126794901275</v>
      </c>
      <c r="V164" s="126">
        <f t="shared" si="566"/>
        <v>2262.3616196824792</v>
      </c>
      <c r="W164" s="126">
        <f t="shared" si="566"/>
        <v>2296.2107939777156</v>
      </c>
      <c r="X164" s="126">
        <f t="shared" si="566"/>
        <v>2934.6221811091468</v>
      </c>
      <c r="Y164" s="126">
        <f t="shared" si="566"/>
        <v>2365.4399714756914</v>
      </c>
      <c r="Z164" s="126">
        <f t="shared" si="566"/>
        <v>2400.8353210478263</v>
      </c>
      <c r="AA164" s="126">
        <f t="shared" si="566"/>
        <v>2436.7616008635432</v>
      </c>
      <c r="AB164" s="126">
        <f t="shared" si="566"/>
        <v>2473.2267748764962</v>
      </c>
      <c r="AC164" s="126">
        <f t="shared" si="566"/>
        <v>3145.1062507656011</v>
      </c>
      <c r="AD164" s="126">
        <f t="shared" si="566"/>
        <v>2547.8062603971375</v>
      </c>
      <c r="AE164" s="126">
        <f t="shared" si="566"/>
        <v>2585.9371043030947</v>
      </c>
      <c r="AF164" s="126">
        <f t="shared" si="566"/>
        <v>2624.639910867641</v>
      </c>
      <c r="AG164" s="126">
        <f t="shared" si="566"/>
        <v>2663.9232595306548</v>
      </c>
      <c r="AH164" s="127">
        <f t="shared" si="566"/>
        <v>3371.0477967072311</v>
      </c>
    </row>
    <row r="165" spans="1:34" ht="20.100000000000001" customHeight="1" x14ac:dyDescent="0.25">
      <c r="B165" s="95"/>
      <c r="Z165" s="92"/>
    </row>
    <row r="166" spans="1:34" ht="20.100000000000001" customHeight="1" x14ac:dyDescent="0.25">
      <c r="B166" s="95" t="s">
        <v>185</v>
      </c>
      <c r="D166" s="92" t="s">
        <v>101</v>
      </c>
      <c r="E166" s="101">
        <f>E164</f>
        <v>7591.0833333333339</v>
      </c>
      <c r="F166" s="101">
        <f t="shared" ref="F166:AH166" si="567">F164</f>
        <v>1784.0299999999997</v>
      </c>
      <c r="G166" s="101">
        <f t="shared" si="567"/>
        <v>1810.7041999999994</v>
      </c>
      <c r="H166" s="101">
        <f t="shared" si="567"/>
        <v>1837.7785129999988</v>
      </c>
      <c r="I166" s="101">
        <f t="shared" si="567"/>
        <v>2385.5609456949987</v>
      </c>
      <c r="J166" s="101">
        <f t="shared" si="567"/>
        <v>1893.1515748054235</v>
      </c>
      <c r="K166" s="101">
        <f t="shared" si="567"/>
        <v>1921.4625984275046</v>
      </c>
      <c r="L166" s="101">
        <f t="shared" si="567"/>
        <v>1950.1982874039168</v>
      </c>
      <c r="M166" s="101">
        <f t="shared" si="567"/>
        <v>1979.3650117149755</v>
      </c>
      <c r="N166" s="101">
        <f t="shared" si="567"/>
        <v>2555.8118732328803</v>
      </c>
      <c r="O166" s="101">
        <f t="shared" si="567"/>
        <v>2039.0175254440601</v>
      </c>
      <c r="P166" s="101">
        <f t="shared" si="567"/>
        <v>2069.5165383257213</v>
      </c>
      <c r="Q166" s="101">
        <f t="shared" si="567"/>
        <v>2100.4730364006064</v>
      </c>
      <c r="R166" s="101">
        <f t="shared" si="567"/>
        <v>2131.8938819466152</v>
      </c>
      <c r="S166" s="101">
        <f t="shared" si="567"/>
        <v>2738.5231467946251</v>
      </c>
      <c r="T166" s="101">
        <f t="shared" si="567"/>
        <v>2196.1565807784509</v>
      </c>
      <c r="U166" s="101">
        <f t="shared" si="567"/>
        <v>2229.0126794901275</v>
      </c>
      <c r="V166" s="101">
        <f t="shared" si="567"/>
        <v>2262.3616196824792</v>
      </c>
      <c r="W166" s="101">
        <f t="shared" si="567"/>
        <v>2296.2107939777156</v>
      </c>
      <c r="X166" s="101">
        <f t="shared" si="567"/>
        <v>2934.6221811091468</v>
      </c>
      <c r="Y166" s="101">
        <f t="shared" si="567"/>
        <v>2365.4399714756914</v>
      </c>
      <c r="Z166" s="101">
        <f t="shared" si="567"/>
        <v>2400.8353210478263</v>
      </c>
      <c r="AA166" s="101">
        <f t="shared" si="567"/>
        <v>2436.7616008635432</v>
      </c>
      <c r="AB166" s="101">
        <f t="shared" si="567"/>
        <v>2473.2267748764962</v>
      </c>
      <c r="AC166" s="101">
        <f t="shared" si="567"/>
        <v>3145.1062507656011</v>
      </c>
      <c r="AD166" s="101">
        <f t="shared" si="567"/>
        <v>2547.8062603971375</v>
      </c>
      <c r="AE166" s="101">
        <f t="shared" si="567"/>
        <v>2585.9371043030947</v>
      </c>
      <c r="AF166" s="101">
        <f t="shared" si="567"/>
        <v>2624.639910867641</v>
      </c>
      <c r="AG166" s="101">
        <f t="shared" si="567"/>
        <v>2663.9232595306548</v>
      </c>
      <c r="AH166" s="101">
        <f t="shared" si="567"/>
        <v>3371.0477967072311</v>
      </c>
    </row>
    <row r="167" spans="1:34" ht="20.100000000000001" customHeight="1" thickBot="1" x14ac:dyDescent="0.3">
      <c r="B167" s="95"/>
    </row>
    <row r="168" spans="1:34" ht="20.100000000000001" customHeight="1" thickBot="1" x14ac:dyDescent="0.3">
      <c r="B168" s="123" t="s">
        <v>180</v>
      </c>
      <c r="C168" s="124"/>
      <c r="D168" s="125"/>
      <c r="E168" s="131">
        <f>SUM(E164:AH164)</f>
        <v>75321.6585723975</v>
      </c>
      <c r="F168" s="132" t="s">
        <v>101</v>
      </c>
    </row>
    <row r="169" spans="1:34" ht="20.100000000000001" customHeight="1" x14ac:dyDescent="0.25">
      <c r="B169" s="95" t="s">
        <v>186</v>
      </c>
      <c r="E169" s="101">
        <f>SUM(E166:AH166)</f>
        <v>75321.6585723975</v>
      </c>
      <c r="F169" s="92" t="s">
        <v>101</v>
      </c>
    </row>
    <row r="170" spans="1:34" ht="20.100000000000001" customHeight="1" x14ac:dyDescent="0.25"/>
    <row r="171" spans="1:34" s="93" customFormat="1" ht="20.100000000000001" customHeight="1" x14ac:dyDescent="0.25">
      <c r="A171" s="91"/>
    </row>
    <row r="172" spans="1:34" ht="20.100000000000001" customHeight="1" x14ac:dyDescent="0.25"/>
    <row r="173" spans="1:34" ht="20.100000000000001" customHeight="1" x14ac:dyDescent="0.25">
      <c r="B173" s="102" t="s">
        <v>190</v>
      </c>
    </row>
    <row r="174" spans="1:34" ht="20.100000000000001" customHeight="1" x14ac:dyDescent="0.25">
      <c r="B174" s="102"/>
    </row>
    <row r="175" spans="1:34" ht="20.100000000000001" customHeight="1" x14ac:dyDescent="0.25">
      <c r="B175" s="102" t="s">
        <v>191</v>
      </c>
      <c r="D175" s="92">
        <f>'LCC Datos Base'!E9</f>
        <v>0.12</v>
      </c>
    </row>
    <row r="176" spans="1:34" ht="20.100000000000001" customHeight="1" x14ac:dyDescent="0.25">
      <c r="B176" s="102" t="s">
        <v>192</v>
      </c>
      <c r="D176" s="92">
        <f>'LCC Datos Base'!E19</f>
        <v>1.5</v>
      </c>
    </row>
    <row r="177" spans="1:4" ht="20.100000000000001" customHeight="1" x14ac:dyDescent="0.25"/>
    <row r="178" spans="1:4" ht="20.100000000000001" customHeight="1" x14ac:dyDescent="0.25">
      <c r="B178" s="95"/>
    </row>
    <row r="179" spans="1:4" ht="20.100000000000001" customHeight="1" x14ac:dyDescent="0.25"/>
    <row r="180" spans="1:4" ht="20.100000000000001" customHeight="1" x14ac:dyDescent="0.25">
      <c r="B180" s="95" t="s">
        <v>193</v>
      </c>
      <c r="D180" s="70">
        <f>IF(NeuErsetzungsplan="replacement plan 1",0.1,IF(NeuErsetzungsplan="replacement plan 2",0.2,IF(NeuErsetzungsplan="replacement plan 3",0.3,Fehler)))</f>
        <v>0.1</v>
      </c>
    </row>
    <row r="181" spans="1:4" ht="20.100000000000001" customHeight="1" x14ac:dyDescent="0.25"/>
    <row r="182" spans="1:4" s="93" customFormat="1" ht="20.100000000000001" customHeight="1" x14ac:dyDescent="0.25">
      <c r="A182" s="9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5F2EC083829D43B82DA1614CE2F7C0" ma:contentTypeVersion="13" ma:contentTypeDescription="Crea un document nou" ma:contentTypeScope="" ma:versionID="10d6b3d1388b34d01a1d3941301acd87">
  <xsd:schema xmlns:xsd="http://www.w3.org/2001/XMLSchema" xmlns:xs="http://www.w3.org/2001/XMLSchema" xmlns:p="http://schemas.microsoft.com/office/2006/metadata/properties" xmlns:ns2="3ae34389-2336-4399-9b32-3b77383d3f9c" xmlns:ns3="37006b39-67df-4118-8ff6-86dbe21e81fe" targetNamespace="http://schemas.microsoft.com/office/2006/metadata/properties" ma:root="true" ma:fieldsID="ec51a38208aab80d5104c748863b4b36" ns2:_="" ns3:_="">
    <xsd:import namespace="3ae34389-2336-4399-9b32-3b77383d3f9c"/>
    <xsd:import namespace="37006b39-67df-4118-8ff6-86dbe21e81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e34389-2336-4399-9b32-3b77383d3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006b39-67df-4118-8ff6-86dbe21e81fe" elementFormDefault="qualified">
    <xsd:import namespace="http://schemas.microsoft.com/office/2006/documentManagement/types"/>
    <xsd:import namespace="http://schemas.microsoft.com/office/infopath/2007/PartnerControls"/>
    <xsd:element name="SharedWithUsers" ma:index="10"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975B14-0521-4A6F-BA80-47189C4A09CC}"/>
</file>

<file path=customXml/itemProps2.xml><?xml version="1.0" encoding="utf-8"?>
<ds:datastoreItem xmlns:ds="http://schemas.openxmlformats.org/officeDocument/2006/customXml" ds:itemID="{FC2B56ED-7D07-484B-A88C-E2C54535DF68}"/>
</file>

<file path=customXml/itemProps3.xml><?xml version="1.0" encoding="utf-8"?>
<ds:datastoreItem xmlns:ds="http://schemas.openxmlformats.org/officeDocument/2006/customXml" ds:itemID="{35DE5BF1-52C4-4178-8FDB-8B43B7B97B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58</vt:i4>
      </vt:variant>
    </vt:vector>
  </HeadingPairs>
  <TitlesOfParts>
    <vt:vector size="65" baseType="lpstr">
      <vt:lpstr>Introducción</vt:lpstr>
      <vt:lpstr>CC Exterior</vt:lpstr>
      <vt:lpstr>Listas desplegables</vt:lpstr>
      <vt:lpstr>LCC Datos Base</vt:lpstr>
      <vt:lpstr>LCC Datos Específicos</vt:lpstr>
      <vt:lpstr>LCC Resultados y Comparación</vt:lpstr>
      <vt:lpstr>Cálculos Nueva Instalación</vt:lpstr>
      <vt:lpstr>'Listas desplegables'!Area_de_estacionamiento_parking_y_otros</vt:lpstr>
      <vt:lpstr>'Listas desplegables'!Arte</vt:lpstr>
      <vt:lpstr>'Listas desplegables'!Colegio</vt:lpstr>
      <vt:lpstr>'Listas desplegables'!Comercio</vt:lpstr>
      <vt:lpstr>'Listas desplegables'!Deporte</vt:lpstr>
      <vt:lpstr>'Listas desplegables'!Hospital</vt:lpstr>
      <vt:lpstr>'Listas desplegables'!Hotel</vt:lpstr>
      <vt:lpstr>Kaufpreisänderung</vt:lpstr>
      <vt:lpstr>NeuAnbieter1Lebensdauer</vt:lpstr>
      <vt:lpstr>NeuAnbieter2Lebensdauer</vt:lpstr>
      <vt:lpstr>NeuAnbieter3Lebensdauer</vt:lpstr>
      <vt:lpstr>NeuBetriebszeitJahrAnbieter1</vt:lpstr>
      <vt:lpstr>NeuBetriebszeitJahrAnbieter2</vt:lpstr>
      <vt:lpstr>NeuBetriebszeitJahrAnbieter3</vt:lpstr>
      <vt:lpstr>NeuEntsorgungskostenAnbieter1</vt:lpstr>
      <vt:lpstr>NeuEntsorgungskostenAnbieter2</vt:lpstr>
      <vt:lpstr>NeuEntsorgungskostenAnbieter3</vt:lpstr>
      <vt:lpstr>NeuErsetzungsplan</vt:lpstr>
      <vt:lpstr>NeuErsetzungZeitpunktAnbieter1</vt:lpstr>
      <vt:lpstr>NeuErsetzungZeitpunktAnbieter2</vt:lpstr>
      <vt:lpstr>NeuErsetzungZeitpunktAnbieter3</vt:lpstr>
      <vt:lpstr>NeuInstallationsdauerAnbieter1</vt:lpstr>
      <vt:lpstr>NeuInstallationsdauerAnbieter2</vt:lpstr>
      <vt:lpstr>NeuInstallationsdauerAnbieter3</vt:lpstr>
      <vt:lpstr>NeuLeistungAnbieter1</vt:lpstr>
      <vt:lpstr>NeuLeistungAnbieter2</vt:lpstr>
      <vt:lpstr>NeuLeistungAnbieter3</vt:lpstr>
      <vt:lpstr>NeuPlatzmieteAnbieter1</vt:lpstr>
      <vt:lpstr>NeuPlatzmieteAnbieter2</vt:lpstr>
      <vt:lpstr>NeuPlatzmieteAnbieter3</vt:lpstr>
      <vt:lpstr>NeuPreisAnbieter1</vt:lpstr>
      <vt:lpstr>NeuPreisAnbieter2</vt:lpstr>
      <vt:lpstr>NeuPreisAnbieter3</vt:lpstr>
      <vt:lpstr>NeuRecyclingwertAnbieter1</vt:lpstr>
      <vt:lpstr>NeuRecyclingwertAnbieter2</vt:lpstr>
      <vt:lpstr>NeuRecyclingwertAnbieter3</vt:lpstr>
      <vt:lpstr>NeuReinigungsDauerAnbieter1</vt:lpstr>
      <vt:lpstr>NeuReinigungsDauerAnbieter2</vt:lpstr>
      <vt:lpstr>NeuReinigungsDauerAnbieter3</vt:lpstr>
      <vt:lpstr>NeuReinigungsintervallAnbieter1</vt:lpstr>
      <vt:lpstr>NeuReinigungsintervallAnbieter2</vt:lpstr>
      <vt:lpstr>NeuReinigungsintervallAnbieter3</vt:lpstr>
      <vt:lpstr>NeuReparaturDauerAnbieter1</vt:lpstr>
      <vt:lpstr>NeuReparaturDauerAnbieter2</vt:lpstr>
      <vt:lpstr>NeuReparaturDauerAnbieter3</vt:lpstr>
      <vt:lpstr>NeuSigmafaktor</vt:lpstr>
      <vt:lpstr>NeuUngeplantAnbieter1</vt:lpstr>
      <vt:lpstr>NeuUngeplantAnbieter2</vt:lpstr>
      <vt:lpstr>NeuUngeplantAnbieter3</vt:lpstr>
      <vt:lpstr>'Listas desplegables'!Oficina</vt:lpstr>
      <vt:lpstr>PersonalkostenÄnderung</vt:lpstr>
      <vt:lpstr>PersonalkostenInstallation</vt:lpstr>
      <vt:lpstr>PersonalkostenReinigung</vt:lpstr>
      <vt:lpstr>PersonalkostenWartungErsetzung</vt:lpstr>
      <vt:lpstr>'Listas desplegables'!Restaurante</vt:lpstr>
      <vt:lpstr>Strompreis0</vt:lpstr>
      <vt:lpstr>Strompreisänderung</vt:lpstr>
      <vt:lpstr>Wartungskostenänderung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2019-05-31T08:08:30Z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0x010100C55F2EC083829D43B82DA1614CE2F7C0</vt:lpwstr>
  </property>
</Properties>
</file>